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8866a4f0ce7e256/NDII/Treasurer/2022/"/>
    </mc:Choice>
  </mc:AlternateContent>
  <xr:revisionPtr revIDLastSave="1" documentId="8_{612FF4CC-32F8-4EDB-A446-781B065232C4}" xr6:coauthVersionLast="47" xr6:coauthVersionMax="47" xr10:uidLastSave="{9D591C47-B2F9-4E93-9AEC-57D4DB0A2E13}"/>
  <bookViews>
    <workbookView xWindow="-110" yWindow="-110" windowWidth="19420" windowHeight="10300" tabRatio="738" firstSheet="4" activeTab="4" xr2:uid="{00000000-000D-0000-FFFF-FFFF00000000}"/>
  </bookViews>
  <sheets>
    <sheet name="Instructions" sheetId="6" state="hidden" r:id="rId1"/>
    <sheet name="Bank Accounts" sheetId="10" state="hidden" r:id="rId2"/>
    <sheet name="Income received" sheetId="2" state="hidden" r:id="rId3"/>
    <sheet name="Payments made" sheetId="1" state="hidden" r:id="rId4"/>
    <sheet name="Current account summary" sheetId="3" r:id="rId5"/>
    <sheet name="Business Reserve Account" sheetId="18" r:id="rId6"/>
    <sheet name="CII Annual Return I&amp;E" sheetId="7" state="hidden" r:id="rId7"/>
    <sheet name="Stripe" sheetId="20" state="hidden" r:id="rId8"/>
    <sheet name="Lists" sheetId="4" state="hidden" r:id="rId9"/>
  </sheets>
  <definedNames>
    <definedName name="_xlnm._FilterDatabase" localSheetId="2" hidden="1">'Income received'!$A$12:$K$12</definedName>
    <definedName name="_xlnm._FilterDatabase" localSheetId="3" hidden="1">'Payments made'!$A$13:$K$13</definedName>
    <definedName name="Bank_Accounts">OFFSET('Bank Accounts'!$E$11:$E$15,0,0,COUNTA('Bank Accounts'!$E$11:$E$15),1)</definedName>
    <definedName name="Income_received">Table4[Income]</definedName>
    <definedName name="Payment_Type">Table1[Payment Type]</definedName>
    <definedName name="Payments_made">Table2[Payment]</definedName>
    <definedName name="_xlnm.Print_Area" localSheetId="5">'Business Reserve Account'!$A$1:$G$57</definedName>
    <definedName name="_xlnm.Print_Area" localSheetId="4">'Current account summary'!$A$1:$G$57</definedName>
    <definedName name="_xlnm.Print_Area" localSheetId="2">'Income received'!$B$1:$K$62</definedName>
    <definedName name="_xlnm.Print_Area" localSheetId="0">Instructions!$B$1:$K$33</definedName>
    <definedName name="_xlnm.Print_Area" localSheetId="3">'Payments made'!$B$1:$K$96</definedName>
    <definedName name="_xlnm.Print_Area" localSheetId="7">Stripe!$A$1:$G$57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7" l="1"/>
  <c r="K2" i="4" l="1"/>
  <c r="I2" i="4" l="1"/>
  <c r="F29" i="6" l="1"/>
  <c r="B1" i="3"/>
  <c r="F30" i="6" l="1"/>
  <c r="E35" i="3" l="1"/>
  <c r="F96" i="1"/>
  <c r="F61" i="2"/>
  <c r="E35" i="18"/>
  <c r="E34" i="18"/>
  <c r="H32" i="18"/>
  <c r="H31" i="18"/>
  <c r="H30" i="18"/>
  <c r="H29" i="18"/>
  <c r="H28" i="18"/>
  <c r="H27" i="18"/>
  <c r="E27" i="18"/>
  <c r="H26" i="18"/>
  <c r="H25" i="18"/>
  <c r="H24" i="18"/>
  <c r="H23" i="18"/>
  <c r="H22" i="18"/>
  <c r="B22" i="18"/>
  <c r="H21" i="18"/>
  <c r="B21" i="18"/>
  <c r="H20" i="18"/>
  <c r="B20" i="18"/>
  <c r="H19" i="18"/>
  <c r="B19" i="18"/>
  <c r="H18" i="18"/>
  <c r="B18" i="18"/>
  <c r="H17" i="18"/>
  <c r="B17" i="18"/>
  <c r="H16" i="18"/>
  <c r="B16" i="18"/>
  <c r="H15" i="18"/>
  <c r="B15" i="18"/>
  <c r="H14" i="18"/>
  <c r="B14" i="18"/>
  <c r="H13" i="18"/>
  <c r="B13" i="18"/>
  <c r="H12" i="18"/>
  <c r="B12" i="18"/>
  <c r="H11" i="18"/>
  <c r="B11" i="18"/>
  <c r="H10" i="18"/>
  <c r="B10" i="18"/>
  <c r="D1" i="18"/>
  <c r="B1" i="18"/>
  <c r="E35" i="20"/>
  <c r="E34" i="20"/>
  <c r="H32" i="20"/>
  <c r="H31" i="20"/>
  <c r="H30" i="20"/>
  <c r="H29" i="20"/>
  <c r="H28" i="20"/>
  <c r="H27" i="20"/>
  <c r="E27" i="20"/>
  <c r="H26" i="20"/>
  <c r="H25" i="20"/>
  <c r="H24" i="20"/>
  <c r="H23" i="20"/>
  <c r="H22" i="20"/>
  <c r="B22" i="20"/>
  <c r="H21" i="20"/>
  <c r="B21" i="20"/>
  <c r="H20" i="20"/>
  <c r="B20" i="20"/>
  <c r="H19" i="20"/>
  <c r="B19" i="20"/>
  <c r="H18" i="20"/>
  <c r="B18" i="20"/>
  <c r="H17" i="20"/>
  <c r="B17" i="20"/>
  <c r="H16" i="20"/>
  <c r="B16" i="20"/>
  <c r="H15" i="20"/>
  <c r="B15" i="20"/>
  <c r="H14" i="20"/>
  <c r="B14" i="20"/>
  <c r="H13" i="20"/>
  <c r="B13" i="20"/>
  <c r="H12" i="20"/>
  <c r="B12" i="20"/>
  <c r="H11" i="20"/>
  <c r="B11" i="20"/>
  <c r="H10" i="20"/>
  <c r="B10" i="20"/>
  <c r="D1" i="20"/>
  <c r="B1" i="20"/>
  <c r="E34" i="3"/>
  <c r="H32" i="3"/>
  <c r="H31" i="3"/>
  <c r="H30" i="3"/>
  <c r="H29" i="3"/>
  <c r="H28" i="3"/>
  <c r="H27" i="3"/>
  <c r="E27" i="3"/>
  <c r="H26" i="3"/>
  <c r="H25" i="3"/>
  <c r="H24" i="3"/>
  <c r="H23" i="3"/>
  <c r="H22" i="3"/>
  <c r="B22" i="3"/>
  <c r="H21" i="3"/>
  <c r="B21" i="3"/>
  <c r="H20" i="3"/>
  <c r="B20" i="3"/>
  <c r="H19" i="3"/>
  <c r="B19" i="3"/>
  <c r="H18" i="3"/>
  <c r="B18" i="3"/>
  <c r="H17" i="3"/>
  <c r="B17" i="3"/>
  <c r="H16" i="3"/>
  <c r="B16" i="3"/>
  <c r="H15" i="3"/>
  <c r="B15" i="3"/>
  <c r="H14" i="3"/>
  <c r="B14" i="3"/>
  <c r="H13" i="3"/>
  <c r="B13" i="3"/>
  <c r="H12" i="3"/>
  <c r="B12" i="3"/>
  <c r="H11" i="3"/>
  <c r="B11" i="3"/>
  <c r="H10" i="3"/>
  <c r="B10" i="3"/>
  <c r="D1" i="3"/>
  <c r="I28" i="20" l="1"/>
  <c r="K32" i="20"/>
  <c r="I30" i="20"/>
  <c r="K31" i="20"/>
  <c r="J31" i="20"/>
  <c r="J32" i="20"/>
  <c r="I31" i="20"/>
  <c r="I32" i="20"/>
  <c r="K32" i="3"/>
  <c r="J32" i="3"/>
  <c r="I29" i="3"/>
  <c r="I32" i="3"/>
  <c r="I30" i="3"/>
  <c r="K31" i="3"/>
  <c r="J31" i="3"/>
  <c r="I31" i="3"/>
  <c r="J31" i="18"/>
  <c r="J32" i="18"/>
  <c r="I32" i="18"/>
  <c r="K31" i="18"/>
  <c r="I31" i="18"/>
  <c r="J29" i="18"/>
  <c r="K30" i="18"/>
  <c r="J30" i="18"/>
  <c r="K32" i="18"/>
  <c r="J27" i="18"/>
  <c r="D13" i="3"/>
  <c r="C10" i="3"/>
  <c r="J28" i="18"/>
  <c r="E13" i="3"/>
  <c r="D11" i="3"/>
  <c r="E14" i="3"/>
  <c r="C13" i="3"/>
  <c r="D10" i="3"/>
  <c r="D17" i="3"/>
  <c r="K26" i="3"/>
  <c r="J14" i="20"/>
  <c r="E11" i="18"/>
  <c r="E10" i="18"/>
  <c r="C11" i="18"/>
  <c r="K11" i="18"/>
  <c r="J12" i="18"/>
  <c r="C13" i="18"/>
  <c r="K13" i="18"/>
  <c r="J14" i="18"/>
  <c r="C15" i="18"/>
  <c r="K15" i="18"/>
  <c r="C17" i="18"/>
  <c r="K17" i="18"/>
  <c r="J18" i="18"/>
  <c r="C19" i="18"/>
  <c r="D20" i="18"/>
  <c r="I20" i="18"/>
  <c r="J21" i="18"/>
  <c r="C22" i="18"/>
  <c r="K22" i="18"/>
  <c r="K24" i="18"/>
  <c r="J26" i="18"/>
  <c r="K27" i="18"/>
  <c r="I10" i="18"/>
  <c r="E22" i="3"/>
  <c r="D21" i="3"/>
  <c r="C20" i="3"/>
  <c r="E18" i="3"/>
  <c r="C16" i="3"/>
  <c r="E11" i="3"/>
  <c r="I10" i="3"/>
  <c r="K29" i="3"/>
  <c r="J28" i="3"/>
  <c r="I27" i="3"/>
  <c r="I25" i="3"/>
  <c r="K23" i="3"/>
  <c r="J22" i="3"/>
  <c r="I21" i="3"/>
  <c r="K19" i="3"/>
  <c r="J18" i="3"/>
  <c r="I17" i="3"/>
  <c r="K15" i="3"/>
  <c r="J14" i="3"/>
  <c r="K11" i="3"/>
  <c r="C10" i="20"/>
  <c r="E12" i="20"/>
  <c r="D15" i="20"/>
  <c r="C18" i="20"/>
  <c r="E20" i="20"/>
  <c r="K11" i="20"/>
  <c r="I17" i="20"/>
  <c r="D12" i="18"/>
  <c r="E13" i="18"/>
  <c r="D14" i="18"/>
  <c r="I14" i="18"/>
  <c r="E15" i="18"/>
  <c r="D16" i="18"/>
  <c r="I16" i="18"/>
  <c r="E17" i="18"/>
  <c r="D18" i="18"/>
  <c r="I18" i="18"/>
  <c r="E19" i="18"/>
  <c r="C20" i="18"/>
  <c r="D21" i="18"/>
  <c r="I21" i="18"/>
  <c r="E22" i="18"/>
  <c r="J23" i="18"/>
  <c r="J25" i="18"/>
  <c r="I26" i="18"/>
  <c r="I29" i="18"/>
  <c r="I19" i="18"/>
  <c r="D22" i="3"/>
  <c r="C21" i="3"/>
  <c r="E19" i="3"/>
  <c r="D18" i="3"/>
  <c r="C17" i="3"/>
  <c r="E15" i="3"/>
  <c r="D14" i="3"/>
  <c r="J10" i="3"/>
  <c r="K30" i="3"/>
  <c r="J29" i="3"/>
  <c r="I28" i="3"/>
  <c r="I26" i="3"/>
  <c r="K24" i="3"/>
  <c r="J23" i="3"/>
  <c r="I22" i="3"/>
  <c r="K20" i="3"/>
  <c r="J19" i="3"/>
  <c r="I18" i="3"/>
  <c r="K16" i="3"/>
  <c r="J15" i="3"/>
  <c r="I14" i="3"/>
  <c r="J11" i="3"/>
  <c r="D10" i="20"/>
  <c r="C13" i="20"/>
  <c r="E15" i="20"/>
  <c r="D18" i="20"/>
  <c r="C21" i="20"/>
  <c r="I13" i="20"/>
  <c r="D10" i="18"/>
  <c r="J11" i="18"/>
  <c r="C12" i="18"/>
  <c r="J13" i="18"/>
  <c r="C14" i="18"/>
  <c r="K14" i="18"/>
  <c r="J15" i="18"/>
  <c r="C16" i="18"/>
  <c r="K16" i="18"/>
  <c r="J17" i="18"/>
  <c r="C18" i="18"/>
  <c r="K18" i="18"/>
  <c r="J19" i="18"/>
  <c r="E20" i="18"/>
  <c r="C21" i="18"/>
  <c r="K21" i="18"/>
  <c r="J22" i="18"/>
  <c r="J24" i="18"/>
  <c r="I25" i="18"/>
  <c r="K26" i="18"/>
  <c r="K28" i="18"/>
  <c r="C22" i="3"/>
  <c r="E20" i="3"/>
  <c r="D19" i="3"/>
  <c r="C18" i="3"/>
  <c r="E16" i="3"/>
  <c r="D15" i="3"/>
  <c r="C14" i="3"/>
  <c r="E12" i="3"/>
  <c r="C11" i="3"/>
  <c r="K10" i="3"/>
  <c r="J30" i="3"/>
  <c r="K27" i="3"/>
  <c r="K25" i="3"/>
  <c r="J24" i="3"/>
  <c r="I23" i="3"/>
  <c r="K21" i="3"/>
  <c r="J20" i="3"/>
  <c r="I19" i="3"/>
  <c r="K17" i="3"/>
  <c r="J16" i="3"/>
  <c r="I15" i="3"/>
  <c r="I13" i="3"/>
  <c r="D11" i="20"/>
  <c r="C14" i="20"/>
  <c r="E16" i="20"/>
  <c r="D19" i="20"/>
  <c r="C22" i="20"/>
  <c r="J16" i="18"/>
  <c r="K20" i="18"/>
  <c r="I12" i="18"/>
  <c r="I11" i="3"/>
  <c r="J12" i="3"/>
  <c r="K13" i="3"/>
  <c r="J26" i="3"/>
  <c r="I12" i="3"/>
  <c r="J13" i="3"/>
  <c r="K28" i="20"/>
  <c r="J27" i="20"/>
  <c r="K25" i="20"/>
  <c r="J24" i="20"/>
  <c r="I23" i="20"/>
  <c r="K21" i="20"/>
  <c r="J20" i="20"/>
  <c r="I19" i="20"/>
  <c r="K17" i="20"/>
  <c r="J16" i="20"/>
  <c r="I15" i="20"/>
  <c r="K13" i="20"/>
  <c r="J12" i="20"/>
  <c r="I11" i="20"/>
  <c r="E22" i="20"/>
  <c r="D21" i="20"/>
  <c r="C20" i="20"/>
  <c r="E18" i="20"/>
  <c r="D17" i="20"/>
  <c r="C16" i="20"/>
  <c r="E14" i="20"/>
  <c r="D13" i="20"/>
  <c r="C12" i="20"/>
  <c r="E10" i="20"/>
  <c r="K29" i="20"/>
  <c r="J28" i="20"/>
  <c r="I27" i="20"/>
  <c r="J25" i="20"/>
  <c r="I24" i="20"/>
  <c r="K22" i="20"/>
  <c r="J21" i="20"/>
  <c r="I20" i="20"/>
  <c r="K18" i="20"/>
  <c r="J17" i="20"/>
  <c r="I16" i="20"/>
  <c r="K14" i="20"/>
  <c r="J13" i="20"/>
  <c r="I12" i="20"/>
  <c r="K10" i="20"/>
  <c r="D22" i="20"/>
  <c r="K30" i="20"/>
  <c r="J29" i="20"/>
  <c r="K26" i="20"/>
  <c r="I25" i="20"/>
  <c r="K23" i="20"/>
  <c r="J22" i="20"/>
  <c r="I21" i="20"/>
  <c r="K19" i="20"/>
  <c r="J18" i="20"/>
  <c r="I26" i="20"/>
  <c r="J30" i="20"/>
  <c r="I29" i="20"/>
  <c r="K27" i="20"/>
  <c r="J26" i="20"/>
  <c r="K24" i="20"/>
  <c r="J23" i="20"/>
  <c r="I22" i="20"/>
  <c r="K20" i="20"/>
  <c r="J19" i="20"/>
  <c r="I18" i="20"/>
  <c r="K16" i="20"/>
  <c r="J15" i="20"/>
  <c r="I14" i="20"/>
  <c r="K12" i="20"/>
  <c r="J11" i="20"/>
  <c r="I10" i="20"/>
  <c r="E21" i="20"/>
  <c r="D20" i="20"/>
  <c r="C19" i="20"/>
  <c r="E17" i="20"/>
  <c r="D16" i="20"/>
  <c r="C15" i="20"/>
  <c r="E13" i="20"/>
  <c r="D12" i="20"/>
  <c r="C11" i="20"/>
  <c r="K10" i="18"/>
  <c r="K12" i="18"/>
  <c r="C10" i="18"/>
  <c r="D11" i="18"/>
  <c r="I11" i="18"/>
  <c r="E12" i="18"/>
  <c r="D13" i="18"/>
  <c r="I13" i="18"/>
  <c r="E14" i="18"/>
  <c r="D15" i="18"/>
  <c r="I15" i="18"/>
  <c r="E16" i="18"/>
  <c r="D17" i="18"/>
  <c r="I17" i="18"/>
  <c r="E18" i="18"/>
  <c r="D19" i="18"/>
  <c r="K19" i="18"/>
  <c r="J20" i="18"/>
  <c r="E21" i="18"/>
  <c r="D22" i="18"/>
  <c r="I22" i="18"/>
  <c r="I24" i="18"/>
  <c r="K25" i="18"/>
  <c r="K29" i="18"/>
  <c r="E10" i="3"/>
  <c r="E21" i="3"/>
  <c r="D20" i="3"/>
  <c r="C19" i="3"/>
  <c r="E17" i="3"/>
  <c r="D16" i="3"/>
  <c r="C15" i="3"/>
  <c r="D12" i="3"/>
  <c r="C12" i="3"/>
  <c r="K28" i="3"/>
  <c r="J27" i="3"/>
  <c r="J25" i="3"/>
  <c r="I24" i="3"/>
  <c r="K22" i="3"/>
  <c r="J21" i="3"/>
  <c r="I20" i="3"/>
  <c r="K18" i="3"/>
  <c r="J17" i="3"/>
  <c r="I16" i="3"/>
  <c r="K14" i="3"/>
  <c r="K12" i="3"/>
  <c r="E11" i="20"/>
  <c r="D14" i="20"/>
  <c r="C17" i="20"/>
  <c r="E19" i="20"/>
  <c r="J10" i="20"/>
  <c r="K15" i="20"/>
  <c r="J10" i="18"/>
  <c r="K23" i="18"/>
  <c r="I27" i="18"/>
  <c r="I28" i="18"/>
  <c r="I23" i="18"/>
  <c r="I30" i="18"/>
  <c r="B1" i="7"/>
  <c r="E1" i="7"/>
  <c r="E30" i="18" l="1"/>
  <c r="B38" i="7"/>
  <c r="E29" i="3"/>
  <c r="E30" i="3"/>
  <c r="E29" i="20"/>
  <c r="E30" i="20"/>
  <c r="D23" i="7"/>
  <c r="D38" i="7"/>
  <c r="D36" i="7"/>
  <c r="D49" i="7"/>
  <c r="B36" i="7"/>
  <c r="D29" i="7"/>
  <c r="D50" i="7"/>
  <c r="D21" i="7"/>
  <c r="D28" i="7"/>
  <c r="D24" i="7"/>
  <c r="D48" i="7"/>
  <c r="B11" i="7"/>
  <c r="D26" i="7"/>
  <c r="D22" i="7"/>
  <c r="D20" i="7"/>
  <c r="B8" i="7"/>
  <c r="D47" i="7"/>
  <c r="D11" i="7"/>
  <c r="D27" i="7"/>
  <c r="B37" i="7"/>
  <c r="D12" i="7"/>
  <c r="B49" i="7"/>
  <c r="D19" i="7"/>
  <c r="D37" i="7"/>
  <c r="B48" i="7"/>
  <c r="B47" i="7"/>
  <c r="D25" i="7"/>
  <c r="B12" i="7"/>
  <c r="B10" i="7"/>
  <c r="D10" i="7"/>
  <c r="B9" i="7"/>
  <c r="C23" i="18"/>
  <c r="C23" i="20"/>
  <c r="K33" i="20"/>
  <c r="D23" i="18"/>
  <c r="C23" i="3"/>
  <c r="E23" i="18"/>
  <c r="E23" i="20"/>
  <c r="J33" i="18"/>
  <c r="K33" i="18"/>
  <c r="I33" i="20"/>
  <c r="I33" i="18"/>
  <c r="J33" i="20"/>
  <c r="D23" i="20"/>
  <c r="D55" i="7" l="1"/>
  <c r="E31" i="20"/>
  <c r="D16" i="7"/>
  <c r="B55" i="7"/>
  <c r="B43" i="7"/>
  <c r="B16" i="7"/>
  <c r="D33" i="7"/>
  <c r="D43" i="7"/>
  <c r="E31" i="18"/>
  <c r="E32" i="18"/>
  <c r="E32" i="20"/>
  <c r="E33" i="18"/>
  <c r="E33" i="20"/>
  <c r="E24" i="18"/>
  <c r="K34" i="18"/>
  <c r="K34" i="20"/>
  <c r="E38" i="7"/>
  <c r="E37" i="7"/>
  <c r="E24" i="20"/>
  <c r="E23" i="3"/>
  <c r="I33" i="3"/>
  <c r="E31" i="3" s="1"/>
  <c r="J33" i="3"/>
  <c r="E36" i="7"/>
  <c r="D23" i="3"/>
  <c r="K33" i="3"/>
  <c r="E55" i="7" l="1"/>
  <c r="E57" i="7"/>
  <c r="F26" i="6" s="1"/>
  <c r="E43" i="7"/>
  <c r="B57" i="7"/>
  <c r="E16" i="7"/>
  <c r="E33" i="3"/>
  <c r="E32" i="3"/>
  <c r="E36" i="20"/>
  <c r="E40" i="20" s="1"/>
  <c r="E36" i="18"/>
  <c r="E40" i="18" s="1"/>
  <c r="E33" i="7"/>
  <c r="K34" i="3"/>
  <c r="E24" i="3"/>
  <c r="C1" i="1"/>
  <c r="E1" i="10"/>
  <c r="C1" i="2"/>
  <c r="E58" i="7" l="1"/>
  <c r="E36" i="3"/>
  <c r="E40" i="3" s="1"/>
  <c r="F25" i="6"/>
  <c r="F27" i="6" s="1"/>
  <c r="C2" i="10"/>
  <c r="C2" i="2" l="1"/>
  <c r="C2" i="3" l="1"/>
  <c r="C2" i="18"/>
  <c r="C2" i="20"/>
  <c r="B2" i="1"/>
</calcChain>
</file>

<file path=xl/sharedStrings.xml><?xml version="1.0" encoding="utf-8"?>
<sst xmlns="http://schemas.openxmlformats.org/spreadsheetml/2006/main" count="1131" uniqueCount="280">
  <si>
    <t>Date</t>
  </si>
  <si>
    <t>Payee details</t>
  </si>
  <si>
    <t>Category</t>
  </si>
  <si>
    <t>A N Other</t>
  </si>
  <si>
    <t>Payments made</t>
  </si>
  <si>
    <t>Activity type</t>
  </si>
  <si>
    <t>Total expenditure</t>
  </si>
  <si>
    <t>Details</t>
  </si>
  <si>
    <t>Cash</t>
  </si>
  <si>
    <t>Cheques</t>
  </si>
  <si>
    <t>BACS</t>
  </si>
  <si>
    <t>Credit card</t>
  </si>
  <si>
    <t>Debit card</t>
  </si>
  <si>
    <t>Payment method</t>
  </si>
  <si>
    <t>Exams</t>
  </si>
  <si>
    <t>Professional services</t>
  </si>
  <si>
    <t>Awards</t>
  </si>
  <si>
    <t>Officer expenses</t>
  </si>
  <si>
    <t>?</t>
  </si>
  <si>
    <t>0007568</t>
  </si>
  <si>
    <t xml:space="preserve">The Insurance Institute of: </t>
  </si>
  <si>
    <t>Cyber risks seminar</t>
  </si>
  <si>
    <t>Amount gross</t>
  </si>
  <si>
    <t>Total</t>
  </si>
  <si>
    <t>Please insert extra lines above this row</t>
  </si>
  <si>
    <t>Total receipts</t>
  </si>
  <si>
    <t>Bank interest and charges paid</t>
  </si>
  <si>
    <t>Income received</t>
  </si>
  <si>
    <t>Comments:</t>
  </si>
  <si>
    <t>Total income</t>
  </si>
  <si>
    <t>Total held in bank accounts at the start of the year</t>
  </si>
  <si>
    <t>Total held in bank accounts at the close of the year</t>
  </si>
  <si>
    <t>Instructions</t>
  </si>
  <si>
    <r>
      <t xml:space="preserve">Select the  </t>
    </r>
    <r>
      <rPr>
        <b/>
        <i/>
        <sz val="11"/>
        <color theme="0"/>
        <rFont val="Calibri"/>
        <family val="2"/>
        <scheme val="minor"/>
      </rPr>
      <t>?</t>
    </r>
    <r>
      <rPr>
        <i/>
        <sz val="11"/>
        <color theme="0"/>
        <rFont val="Calibri"/>
        <family val="2"/>
        <scheme val="minor"/>
      </rPr>
      <t xml:space="preserve">  next to an input cell for guidance</t>
    </r>
  </si>
  <si>
    <r>
      <t xml:space="preserve">Select the  </t>
    </r>
    <r>
      <rPr>
        <b/>
        <i/>
        <sz val="12"/>
        <color theme="0"/>
        <rFont val="Calibri"/>
        <family val="2"/>
        <scheme val="minor"/>
      </rPr>
      <t>?</t>
    </r>
    <r>
      <rPr>
        <i/>
        <sz val="12"/>
        <color theme="0"/>
        <rFont val="Calibri"/>
        <family val="2"/>
        <scheme val="minor"/>
      </rPr>
      <t xml:space="preserve">  above each column for guidance</t>
    </r>
  </si>
  <si>
    <t>cheque</t>
  </si>
  <si>
    <t>Visa ending 8097</t>
  </si>
  <si>
    <t>A Nother</t>
  </si>
  <si>
    <t>Year:</t>
  </si>
  <si>
    <t>SUMMARY</t>
  </si>
  <si>
    <t>Year</t>
  </si>
  <si>
    <t>Annual dinner</t>
  </si>
  <si>
    <t>PayPal</t>
  </si>
  <si>
    <t>Office supplies</t>
  </si>
  <si>
    <t xml:space="preserve">Please insert extra lines above this row  </t>
  </si>
  <si>
    <t>Current a/c #1</t>
  </si>
  <si>
    <t>This should include current accounts, savings accounts and any cash held as a float by an individual or in a cash tin.</t>
  </si>
  <si>
    <t>Please list here all bank accounts or cash floats held by the Local Institute.</t>
  </si>
  <si>
    <t>Bank account or float name:</t>
  </si>
  <si>
    <t>Cash float returned</t>
  </si>
  <si>
    <t>Transfer to another account</t>
  </si>
  <si>
    <t>Transfer from another account</t>
  </si>
  <si>
    <t>Cash float withdrawn</t>
  </si>
  <si>
    <t>Bank Account / Float</t>
  </si>
  <si>
    <t>Financial Year Ended</t>
  </si>
  <si>
    <t xml:space="preserve">General account  </t>
  </si>
  <si>
    <t xml:space="preserve">General account </t>
  </si>
  <si>
    <t>Transfers in</t>
  </si>
  <si>
    <t>Transfers out</t>
  </si>
  <si>
    <t>Profit/loss financial year</t>
  </si>
  <si>
    <t>&lt;</t>
  </si>
  <si>
    <t>Variance</t>
  </si>
  <si>
    <t>Cleared Bank</t>
  </si>
  <si>
    <t>Y/N</t>
  </si>
  <si>
    <t>Y</t>
  </si>
  <si>
    <t>N</t>
  </si>
  <si>
    <t xml:space="preserve">    ?</t>
  </si>
  <si>
    <t>Uncleared bank income items</t>
  </si>
  <si>
    <t>Uncleared bank payment items</t>
  </si>
  <si>
    <t>Bank statement balance at the start of the year</t>
  </si>
  <si>
    <t>Bank statement balance at the close of the year</t>
  </si>
  <si>
    <t>Bank balance per inputted transactions</t>
  </si>
  <si>
    <t>Prior Periods</t>
  </si>
  <si>
    <t>Current</t>
  </si>
  <si>
    <t>Future Periods</t>
  </si>
  <si>
    <t>Prior Period transactions</t>
  </si>
  <si>
    <t>Future Period transactions</t>
  </si>
  <si>
    <t xml:space="preserve">Period Totals  </t>
  </si>
  <si>
    <t>&lt;&lt; If this cell is highlighted red, it means your bank statement does not match what you have recorded as going through the bank account.</t>
  </si>
  <si>
    <t>Income</t>
  </si>
  <si>
    <t>Expenditure</t>
  </si>
  <si>
    <t xml:space="preserve">Surplus/Deficit </t>
  </si>
  <si>
    <t>£'s</t>
  </si>
  <si>
    <t>Special Grant</t>
  </si>
  <si>
    <t>Total re Special Grant</t>
  </si>
  <si>
    <t>Ordinary Grant</t>
  </si>
  <si>
    <t>CPD and Educational activities</t>
  </si>
  <si>
    <t>Insurance</t>
  </si>
  <si>
    <t>Council and AGM Meetings</t>
  </si>
  <si>
    <t>Total re Ordinary Grant</t>
  </si>
  <si>
    <t>Social/Charitable Events:</t>
  </si>
  <si>
    <t>Annual Dinner</t>
  </si>
  <si>
    <t>Total re Social/Charitable Events</t>
  </si>
  <si>
    <t>Note: Social/Charitable events should aim to break-even</t>
  </si>
  <si>
    <t>Sponsorship (Not Social/Charitable)</t>
  </si>
  <si>
    <t>Regalia</t>
  </si>
  <si>
    <t>Total Other income</t>
  </si>
  <si>
    <t>Total Other Expenditure</t>
  </si>
  <si>
    <t>Total Income</t>
  </si>
  <si>
    <t>Total Expenditure</t>
  </si>
  <si>
    <t>Year ended:</t>
  </si>
  <si>
    <t>LI Premises costs</t>
  </si>
  <si>
    <t>Other professional services</t>
  </si>
  <si>
    <t>Website costs</t>
  </si>
  <si>
    <t>Computer expenses</t>
  </si>
  <si>
    <t>Audit and accountancy</t>
  </si>
  <si>
    <t>Charitable/Fundraising</t>
  </si>
  <si>
    <t>Staff costs</t>
  </si>
  <si>
    <t xml:space="preserve">Other Expenditure </t>
  </si>
  <si>
    <t xml:space="preserve">Other Income </t>
  </si>
  <si>
    <t>Bank Statement Ref</t>
  </si>
  <si>
    <t>Example 424</t>
  </si>
  <si>
    <t>Direct debit</t>
  </si>
  <si>
    <t>Standing Order</t>
  </si>
  <si>
    <t>Trans. Ref</t>
  </si>
  <si>
    <t>Payment Type</t>
  </si>
  <si>
    <t>Payment</t>
  </si>
  <si>
    <t>Net Surplus/Deficit</t>
  </si>
  <si>
    <t>Interest/Investment Income</t>
  </si>
  <si>
    <t xml:space="preserve">Social Events - other </t>
  </si>
  <si>
    <t>Other expenditure</t>
  </si>
  <si>
    <t>Other income</t>
  </si>
  <si>
    <t>President's expenses</t>
  </si>
  <si>
    <t>Financial Year Accounts Summary</t>
  </si>
  <si>
    <t>Income/Direct costs</t>
  </si>
  <si>
    <t>Indirect/Administration Costs</t>
  </si>
  <si>
    <t>Bank Account (use drop down):</t>
  </si>
  <si>
    <t>Enter Value</t>
  </si>
  <si>
    <t>Use drop down</t>
  </si>
  <si>
    <t>- Enter all transactions per your bank statements/cash transactions and record any transactions entered into but not clearing your bank during the year (i.e. income due but not yet received)</t>
  </si>
  <si>
    <t>- Enter all transactions per your bank statements/cash transactions and record any transactions entered into but not clearing your bank during the year (i.e. expenditure incurred but not yet paid/invoiced for)</t>
  </si>
  <si>
    <t>Surplus/(Deficit) in Financial Year</t>
  </si>
  <si>
    <t>(excludes uncleared items)</t>
  </si>
  <si>
    <t>- Enter amounts as positive values.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</si>
  <si>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Only areas shaded yellow are accessible for input.</t>
    </r>
  </si>
  <si>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Enter all bank accounts/cash floats used by the Institute on the 'Bank Accounts' tab.</t>
    </r>
  </si>
  <si>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Please work through each tab completing all areas highlighted in yellow. 'Main account' refers to your main current account.</t>
    </r>
  </si>
  <si>
    <r>
      <rPr>
        <b/>
        <sz val="11"/>
        <color theme="1"/>
        <rFont val="Calibri"/>
        <family val="2"/>
        <scheme val="minor"/>
      </rPr>
      <t xml:space="preserve">4. </t>
    </r>
    <r>
      <rPr>
        <sz val="11"/>
        <color theme="1"/>
        <rFont val="Calibri"/>
        <family val="2"/>
        <scheme val="minor"/>
      </rPr>
      <t>All grey areas will be completed automatically.</t>
    </r>
  </si>
  <si>
    <r>
      <rPr>
        <b/>
        <sz val="11"/>
        <color theme="1"/>
        <rFont val="Calibri"/>
        <family val="2"/>
        <scheme val="minor"/>
      </rPr>
      <t>5.</t>
    </r>
    <r>
      <rPr>
        <sz val="11"/>
        <color theme="1"/>
        <rFont val="Calibri"/>
        <family val="2"/>
        <scheme val="minor"/>
      </rPr>
      <t xml:space="preserve"> Enter all transactions per your bank statements/cash transactions and record any transactions entered into but not clearing your bank during the year.</t>
    </r>
  </si>
  <si>
    <r>
      <rPr>
        <b/>
        <sz val="11"/>
        <color theme="1"/>
        <rFont val="Calibri"/>
        <family val="2"/>
        <scheme val="minor"/>
      </rPr>
      <t>6.</t>
    </r>
    <r>
      <rPr>
        <sz val="11"/>
        <color theme="1"/>
        <rFont val="Calibri"/>
        <family val="2"/>
        <scheme val="minor"/>
      </rPr>
      <t xml:space="preserve"> Click on the   </t>
    </r>
    <r>
      <rPr>
        <b/>
        <sz val="11"/>
        <color theme="1"/>
        <rFont val="Calibri"/>
        <family val="2"/>
        <scheme val="minor"/>
      </rPr>
      <t>?</t>
    </r>
    <r>
      <rPr>
        <sz val="11"/>
        <color theme="1"/>
        <rFont val="Calibri"/>
        <family val="2"/>
        <scheme val="minor"/>
      </rPr>
      <t xml:space="preserve">   for guidance where applicable.</t>
    </r>
  </si>
  <si>
    <r>
      <rPr>
        <b/>
        <sz val="11"/>
        <color theme="1"/>
        <rFont val="Calibri"/>
        <family val="2"/>
        <scheme val="minor"/>
      </rPr>
      <t xml:space="preserve">7. </t>
    </r>
    <r>
      <rPr>
        <sz val="11"/>
        <color theme="1"/>
        <rFont val="Calibri"/>
        <family val="2"/>
        <scheme val="minor"/>
      </rPr>
      <t>Your CII annual return will be completed automatically - see 'CII Annual Return I&amp;E' tab.</t>
    </r>
  </si>
  <si>
    <r>
      <rPr>
        <b/>
        <sz val="11"/>
        <color theme="1"/>
        <rFont val="Calibri"/>
        <family val="2"/>
        <scheme val="minor"/>
      </rPr>
      <t xml:space="preserve">8. </t>
    </r>
    <r>
      <rPr>
        <sz val="11"/>
        <color theme="1"/>
        <rFont val="Calibri"/>
        <family val="2"/>
        <scheme val="minor"/>
      </rPr>
      <t>Please contact your CII representative if you need assistance.</t>
    </r>
  </si>
  <si>
    <t>Use the 'Main account summary' tab to reconcile this account - should be the account used for your day-to-day transactions.</t>
  </si>
  <si>
    <t>Example: 01/01/2018</t>
  </si>
  <si>
    <t>Deposit for 2 people 2018</t>
  </si>
  <si>
    <t>Income and Expenditure Accounts and Annual Return Submission</t>
  </si>
  <si>
    <t>(e.g. 'Current a/c 43219876', 'Float - Jane Smith', or 'Petty Cash')</t>
  </si>
  <si>
    <t>Use the 'other accounts' tabs to reconcile these accounts/floats - maximum of 4 accounts in addition to your main account.</t>
  </si>
  <si>
    <t>If you have any comments to aid understanding of this return, please enter them here.
(E.g. Annual Dinner money income or payments which relate to next year)</t>
  </si>
  <si>
    <t>Income received prior year</t>
  </si>
  <si>
    <t>Indrect costs paid prior year</t>
  </si>
  <si>
    <t>Direct expenditure paid prior year</t>
  </si>
  <si>
    <t>Social income received prior year</t>
  </si>
  <si>
    <t>Social costs paid prior year</t>
  </si>
  <si>
    <t>Other income received prior year</t>
  </si>
  <si>
    <t>Other expenditure paid prior year</t>
  </si>
  <si>
    <t>Income received/due</t>
  </si>
  <si>
    <t>Payments made/due to suppliers</t>
  </si>
  <si>
    <t>N/A</t>
  </si>
  <si>
    <t>Select the ? above each column for guidance</t>
  </si>
  <si>
    <t>Debtor</t>
  </si>
  <si>
    <t/>
  </si>
  <si>
    <t>£120.00</t>
  </si>
  <si>
    <t>2018</t>
  </si>
  <si>
    <t>Creditor</t>
  </si>
  <si>
    <t>Local Institute Name:</t>
  </si>
  <si>
    <r>
      <rPr>
        <b/>
        <sz val="11"/>
        <color theme="1"/>
        <rFont val="Calibri"/>
        <family val="2"/>
        <scheme val="minor"/>
      </rPr>
      <t>Hint</t>
    </r>
    <r>
      <rPr>
        <sz val="11"/>
        <color theme="1"/>
        <rFont val="Calibri"/>
        <family val="2"/>
        <scheme val="minor"/>
      </rPr>
      <t>: If boxes are not updating automatically please check the 'formulas' menu tab at the top of the excel workbook and the 'Calculation Options' dropdown - this should be set to 'automatic'.</t>
    </r>
  </si>
  <si>
    <t>&lt;&lt; If this cell is highlighted red, it means your bank statement does not match what you have recorded as going through and clearing the bank account.</t>
  </si>
  <si>
    <t>These headings are mandatory for transactions to pull correctly through into account summaries and the CII annual return.</t>
  </si>
  <si>
    <t>Business Reserve</t>
  </si>
  <si>
    <t>Stripe</t>
  </si>
  <si>
    <t>The North Downs Insurance Institute</t>
  </si>
  <si>
    <t>57144208488413000N</t>
  </si>
  <si>
    <t>y</t>
  </si>
  <si>
    <t>PCM55C197729290</t>
  </si>
  <si>
    <t>261641340091968000N</t>
  </si>
  <si>
    <t>Mobile transfer</t>
  </si>
  <si>
    <t>Paul Tunnell</t>
  </si>
  <si>
    <t>15132031994422000N</t>
  </si>
  <si>
    <t>Maria self</t>
  </si>
  <si>
    <t>5812241033872000N</t>
  </si>
  <si>
    <t>Bernard Thornton</t>
  </si>
  <si>
    <t>Webinar</t>
  </si>
  <si>
    <t>CII</t>
  </si>
  <si>
    <t>Marketing materials</t>
  </si>
  <si>
    <t>Nat West</t>
  </si>
  <si>
    <t>Interest</t>
  </si>
  <si>
    <t>Peter Fletcher</t>
  </si>
  <si>
    <t>23112439604094000N</t>
  </si>
  <si>
    <t>46113007828195000N</t>
  </si>
  <si>
    <t>3114017325759000N</t>
  </si>
  <si>
    <t>58223711615482000N</t>
  </si>
  <si>
    <t>Meeting refreshments</t>
  </si>
  <si>
    <t>Current a/c #2</t>
  </si>
  <si>
    <t>0007569</t>
  </si>
  <si>
    <t>2019</t>
  </si>
  <si>
    <t>Example: 01/01/2019</t>
  </si>
  <si>
    <t>Example: 01/01/2020</t>
  </si>
  <si>
    <t>Current a/c #3</t>
  </si>
  <si>
    <t>0007570</t>
  </si>
  <si>
    <t>2020</t>
  </si>
  <si>
    <t>ICO</t>
  </si>
  <si>
    <t>Column1</t>
  </si>
  <si>
    <t>Gigi Deveraux</t>
  </si>
  <si>
    <t>Dinner tickets</t>
  </si>
  <si>
    <t>Heidi Dennis</t>
  </si>
  <si>
    <t>ZIP</t>
  </si>
  <si>
    <t>S Fagan</t>
  </si>
  <si>
    <t>cash paid in</t>
  </si>
  <si>
    <t>J Lutterloch</t>
  </si>
  <si>
    <t>J Thomas</t>
  </si>
  <si>
    <t>Grant payment</t>
  </si>
  <si>
    <t>P Tunnell</t>
  </si>
  <si>
    <t>Owens JB</t>
  </si>
  <si>
    <t>Adam Steeden</t>
  </si>
  <si>
    <t>Moyes HA</t>
  </si>
  <si>
    <t>Plan Group</t>
  </si>
  <si>
    <t>Cheque paid in Grout</t>
  </si>
  <si>
    <t>Roger Aburrow</t>
  </si>
  <si>
    <t>Brownhill Insurance</t>
  </si>
  <si>
    <t>Miles JL</t>
  </si>
  <si>
    <t>Pavi Rec Sol Ltd</t>
  </si>
  <si>
    <t>Michalski P T</t>
  </si>
  <si>
    <t>MYI Limited</t>
  </si>
  <si>
    <t>Allianz</t>
  </si>
  <si>
    <t>Q Underwriting Ser</t>
  </si>
  <si>
    <t>Cheque paid in Bradley</t>
  </si>
  <si>
    <t>Bradley JE</t>
  </si>
  <si>
    <t>presidents reception</t>
  </si>
  <si>
    <t>Group insurance premium</t>
  </si>
  <si>
    <t>Travel expenses</t>
  </si>
  <si>
    <t>Flowers on tables</t>
  </si>
  <si>
    <t>Magician</t>
  </si>
  <si>
    <t xml:space="preserve">Croydon Aerodrome </t>
  </si>
  <si>
    <t>Dinner expenses</t>
  </si>
  <si>
    <t>Glen Grant</t>
  </si>
  <si>
    <t>Paul Marcel</t>
  </si>
  <si>
    <t>Postage</t>
  </si>
  <si>
    <t>The Insurance Charities</t>
  </si>
  <si>
    <t>Charity donation</t>
  </si>
  <si>
    <t>stationery</t>
  </si>
  <si>
    <t>Travel expenses council</t>
  </si>
  <si>
    <t>Travel expenses conf</t>
  </si>
  <si>
    <t>Travel expenses AIA</t>
  </si>
  <si>
    <t>lloyds tour</t>
  </si>
  <si>
    <t>IICSE</t>
  </si>
  <si>
    <t>Contribution to webinars</t>
  </si>
  <si>
    <t xml:space="preserve">Deposit </t>
  </si>
  <si>
    <t>travel expenses Pres</t>
  </si>
  <si>
    <t>Nicholas D Thomas</t>
  </si>
  <si>
    <t xml:space="preserve">CII </t>
  </si>
  <si>
    <t>Data protection</t>
  </si>
  <si>
    <t>travel expenses conf</t>
  </si>
  <si>
    <t>travel expenses pres</t>
  </si>
  <si>
    <t>travel expenses AGM</t>
  </si>
  <si>
    <t>travel expenses council</t>
  </si>
  <si>
    <t>travel expenses awards</t>
  </si>
  <si>
    <t>table decs</t>
  </si>
  <si>
    <t>Vouchers for council</t>
  </si>
  <si>
    <t>Adam Aumeerudy</t>
  </si>
  <si>
    <t>prize award</t>
  </si>
  <si>
    <t>Thomas Hedges</t>
  </si>
  <si>
    <t>Emily Tutin</t>
  </si>
  <si>
    <t>Beth Mock</t>
  </si>
  <si>
    <t>Matthew Arnell</t>
  </si>
  <si>
    <t>Jessica Mell</t>
  </si>
  <si>
    <t>Dinner deposit 2023</t>
  </si>
  <si>
    <t>Edurica</t>
  </si>
  <si>
    <t>cash paid in Charity collection at dinner</t>
  </si>
  <si>
    <t>charity fundraising at dinner</t>
  </si>
  <si>
    <t>Sum up reader</t>
  </si>
  <si>
    <t>Deposit for xmas meeting</t>
  </si>
  <si>
    <t>Meeting refreshments 25 may</t>
  </si>
  <si>
    <t>Meeting refreshments 6 june</t>
  </si>
  <si>
    <t>Meeting refreshments 4 april</t>
  </si>
  <si>
    <t>Postage 28 march charity envelopes</t>
  </si>
  <si>
    <t>cheque paid in Direct line</t>
  </si>
  <si>
    <t>overnight expenses RTW dinner</t>
  </si>
  <si>
    <t>travel RTW dinner</t>
  </si>
  <si>
    <t>Flowers for officers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</si>
</sst>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£&quot;#,##0;[Red]\-&quot;£&quot;#,##0"/>
    <numFmt numFmtId="7" formatCode="&quot;£&quot;#,##0.00;\-&quot;£&quot;#,##0.00"/>
    <numFmt numFmtId="8" formatCode="&quot;£&quot;#,##0.00;[Red]\-&quot;£&quot;#,##0.00"/>
    <numFmt numFmtId="41" formatCode="_-* #,##0_-;\-* #,##0_-;_-* &quot;-&quot;_-;_-@_-"/>
    <numFmt numFmtId="44" formatCode="_-&quot;£&quot;* #,##0.00_-;\-&quot;£&quot;* #,##0.00_-;_-&quot;£&quot;* &quot;-&quot;??_-;_-@_-"/>
    <numFmt numFmtId="164" formatCode="_-&quot;£&quot;\ \ #,##0.00_-;\-&quot;£&quot;\ \ #,##0.00_-;_-&quot;£&quot;\ \ &quot;0.00&quot;_-;_-@_-"/>
    <numFmt numFmtId="165" formatCode="&quot;£&quot;#,##0.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1"/>
      <color rgb="FFFF0000"/>
      <name val="Arial Narrow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>
        <bgColor theme="0" tint="-0.249977111117893"/>
      </patternFill>
    </fill>
    <fill>
      <patternFill patternType="gray06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</fills>
  <borders count="4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theme="0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7" fillId="7" borderId="21" applyNumberFormat="0" applyAlignment="0" applyProtection="0"/>
  </cellStyleXfs>
  <cellXfs count="229">
    <xf numFmtId="0" fontId="0" fillId="0" borderId="0" xfId="0"/>
    <xf numFmtId="0" fontId="1" fillId="0" borderId="0" xfId="0" applyFont="1"/>
    <xf numFmtId="0" fontId="0" fillId="3" borderId="1" xfId="0" applyFill="1" applyBorder="1" applyAlignment="1" applyProtection="1">
      <alignment horizontal="left" wrapText="1"/>
      <protection locked="0"/>
    </xf>
    <xf numFmtId="0" fontId="6" fillId="3" borderId="0" xfId="0" applyFont="1" applyFill="1" applyAlignment="1" applyProtection="1">
      <alignment horizontal="left"/>
      <protection locked="0"/>
    </xf>
    <xf numFmtId="0" fontId="7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0" borderId="8" xfId="0" applyBorder="1"/>
    <xf numFmtId="41" fontId="6" fillId="4" borderId="0" xfId="0" applyNumberFormat="1" applyFont="1" applyFill="1" applyAlignment="1">
      <alignment horizontal="left"/>
    </xf>
    <xf numFmtId="0" fontId="3" fillId="2" borderId="0" xfId="0" applyFont="1" applyFill="1"/>
    <xf numFmtId="0" fontId="0" fillId="0" borderId="6" xfId="0" applyBorder="1"/>
    <xf numFmtId="0" fontId="0" fillId="0" borderId="12" xfId="0" applyBorder="1"/>
    <xf numFmtId="0" fontId="0" fillId="0" borderId="7" xfId="0" applyBorder="1"/>
    <xf numFmtId="0" fontId="1" fillId="0" borderId="8" xfId="0" applyFont="1" applyBorder="1"/>
    <xf numFmtId="0" fontId="1" fillId="0" borderId="15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0" fillId="0" borderId="0" xfId="0" applyAlignment="1" applyProtection="1">
      <alignment horizontal="left" wrapText="1"/>
      <protection locked="0"/>
    </xf>
    <xf numFmtId="0" fontId="1" fillId="0" borderId="4" xfId="0" applyFont="1" applyBorder="1" applyAlignment="1" applyProtection="1">
      <alignment horizontal="left" wrapText="1"/>
      <protection locked="0"/>
    </xf>
    <xf numFmtId="164" fontId="0" fillId="4" borderId="1" xfId="0" applyNumberFormat="1" applyFill="1" applyBorder="1" applyAlignment="1">
      <alignment horizontal="right"/>
    </xf>
    <xf numFmtId="164" fontId="0" fillId="4" borderId="0" xfId="0" applyNumberFormat="1" applyFill="1"/>
    <xf numFmtId="164" fontId="0" fillId="4" borderId="14" xfId="0" applyNumberFormat="1" applyFill="1" applyBorder="1"/>
    <xf numFmtId="0" fontId="1" fillId="0" borderId="0" xfId="0" applyFont="1" applyAlignment="1" applyProtection="1">
      <alignment horizontal="left" wrapText="1"/>
      <protection locked="0"/>
    </xf>
    <xf numFmtId="0" fontId="3" fillId="2" borderId="0" xfId="0" applyFont="1" applyFill="1" applyAlignment="1">
      <alignment horizontal="right"/>
    </xf>
    <xf numFmtId="1" fontId="0" fillId="3" borderId="2" xfId="0" applyNumberFormat="1" applyFill="1" applyBorder="1" applyAlignment="1" applyProtection="1">
      <alignment horizontal="right" wrapText="1"/>
      <protection locked="0"/>
    </xf>
    <xf numFmtId="14" fontId="0" fillId="3" borderId="2" xfId="0" applyNumberFormat="1" applyFill="1" applyBorder="1" applyAlignment="1" applyProtection="1">
      <alignment horizontal="left" wrapText="1"/>
      <protection locked="0"/>
    </xf>
    <xf numFmtId="0" fontId="0" fillId="3" borderId="2" xfId="0" applyFill="1" applyBorder="1" applyAlignment="1" applyProtection="1">
      <alignment horizontal="left" wrapText="1"/>
      <protection locked="0"/>
    </xf>
    <xf numFmtId="164" fontId="0" fillId="4" borderId="2" xfId="0" applyNumberForma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7" fillId="7" borderId="23" xfId="2" applyBorder="1" applyAlignment="1" applyProtection="1">
      <alignment horizontal="center" wrapText="1"/>
      <protection locked="0"/>
    </xf>
    <xf numFmtId="0" fontId="18" fillId="4" borderId="1" xfId="0" applyFont="1" applyFill="1" applyBorder="1" applyAlignment="1" applyProtection="1">
      <alignment horizontal="left" wrapText="1"/>
      <protection locked="0"/>
    </xf>
    <xf numFmtId="164" fontId="0" fillId="0" borderId="0" xfId="0" applyNumberFormat="1"/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2" xfId="0" applyFont="1" applyBorder="1" applyAlignment="1">
      <alignment horizontal="left"/>
    </xf>
    <xf numFmtId="164" fontId="0" fillId="0" borderId="8" xfId="0" applyNumberFormat="1" applyBorder="1"/>
    <xf numFmtId="0" fontId="5" fillId="2" borderId="0" xfId="0" applyFont="1" applyFill="1"/>
    <xf numFmtId="0" fontId="0" fillId="0" borderId="0" xfId="0" applyAlignment="1">
      <alignment horizontal="right"/>
    </xf>
    <xf numFmtId="0" fontId="1" fillId="8" borderId="0" xfId="0" applyFont="1" applyFill="1" applyAlignment="1">
      <alignment horizontal="right"/>
    </xf>
    <xf numFmtId="0" fontId="0" fillId="8" borderId="0" xfId="0" applyFill="1"/>
    <xf numFmtId="0" fontId="19" fillId="0" borderId="0" xfId="0" applyFont="1"/>
    <xf numFmtId="0" fontId="20" fillId="0" borderId="0" xfId="0" applyFont="1"/>
    <xf numFmtId="0" fontId="19" fillId="0" borderId="13" xfId="0" applyFont="1" applyBorder="1"/>
    <xf numFmtId="0" fontId="19" fillId="0" borderId="30" xfId="0" applyFont="1" applyBorder="1"/>
    <xf numFmtId="0" fontId="19" fillId="0" borderId="31" xfId="0" applyFont="1" applyBorder="1"/>
    <xf numFmtId="0" fontId="19" fillId="0" borderId="29" xfId="0" applyFont="1" applyBorder="1"/>
    <xf numFmtId="0" fontId="19" fillId="0" borderId="8" xfId="0" applyFont="1" applyBorder="1"/>
    <xf numFmtId="0" fontId="19" fillId="0" borderId="25" xfId="0" applyFont="1" applyBorder="1" applyAlignment="1">
      <alignment vertical="center"/>
    </xf>
    <xf numFmtId="0" fontId="19" fillId="0" borderId="36" xfId="0" applyFont="1" applyBorder="1" applyAlignment="1">
      <alignment vertical="center"/>
    </xf>
    <xf numFmtId="0" fontId="20" fillId="0" borderId="30" xfId="0" applyFont="1" applyBorder="1"/>
    <xf numFmtId="0" fontId="19" fillId="0" borderId="37" xfId="0" applyFont="1" applyBorder="1"/>
    <xf numFmtId="0" fontId="19" fillId="0" borderId="33" xfId="0" applyFont="1" applyBorder="1"/>
    <xf numFmtId="0" fontId="19" fillId="0" borderId="39" xfId="0" applyFont="1" applyBorder="1"/>
    <xf numFmtId="0" fontId="20" fillId="0" borderId="6" xfId="0" applyFont="1" applyBorder="1"/>
    <xf numFmtId="0" fontId="19" fillId="0" borderId="27" xfId="0" applyFont="1" applyBorder="1"/>
    <xf numFmtId="0" fontId="19" fillId="0" borderId="0" xfId="0" applyFont="1" applyAlignment="1">
      <alignment vertical="center"/>
    </xf>
    <xf numFmtId="0" fontId="21" fillId="2" borderId="0" xfId="0" applyFont="1" applyFill="1"/>
    <xf numFmtId="0" fontId="22" fillId="2" borderId="0" xfId="0" applyFont="1" applyFill="1"/>
    <xf numFmtId="164" fontId="0" fillId="4" borderId="12" xfId="0" applyNumberFormat="1" applyFill="1" applyBorder="1"/>
    <xf numFmtId="0" fontId="1" fillId="0" borderId="22" xfId="0" applyFont="1" applyBorder="1" applyAlignment="1" applyProtection="1">
      <alignment horizontal="left" wrapText="1"/>
      <protection locked="0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64" fontId="0" fillId="0" borderId="4" xfId="0" applyNumberFormat="1" applyBorder="1"/>
    <xf numFmtId="164" fontId="0" fillId="0" borderId="14" xfId="0" applyNumberFormat="1" applyBorder="1"/>
    <xf numFmtId="164" fontId="0" fillId="0" borderId="9" xfId="0" applyNumberFormat="1" applyBorder="1"/>
    <xf numFmtId="164" fontId="0" fillId="0" borderId="28" xfId="0" applyNumberFormat="1" applyBorder="1"/>
    <xf numFmtId="8" fontId="6" fillId="0" borderId="9" xfId="0" applyNumberFormat="1" applyFont="1" applyBorder="1" applyAlignment="1">
      <alignment wrapText="1"/>
    </xf>
    <xf numFmtId="0" fontId="1" fillId="0" borderId="9" xfId="0" applyFont="1" applyBorder="1" applyAlignment="1">
      <alignment horizontal="center"/>
    </xf>
    <xf numFmtId="0" fontId="21" fillId="2" borderId="23" xfId="0" applyFont="1" applyFill="1" applyBorder="1" applyAlignment="1">
      <alignment vertical="center"/>
    </xf>
    <xf numFmtId="0" fontId="7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0" fillId="2" borderId="0" xfId="0" applyNumberFormat="1" applyFill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1" fillId="0" borderId="0" xfId="0" applyFont="1" applyProtection="1">
      <protection locked="0"/>
    </xf>
    <xf numFmtId="0" fontId="16" fillId="0" borderId="0" xfId="1" applyFont="1" applyAlignment="1" applyProtection="1">
      <alignment horizontal="right"/>
      <protection locked="0"/>
    </xf>
    <xf numFmtId="0" fontId="6" fillId="2" borderId="12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4" fillId="2" borderId="9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0" fillId="0" borderId="8" xfId="0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10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1" xfId="0" applyBorder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14" fontId="12" fillId="6" borderId="19" xfId="0" applyNumberFormat="1" applyFont="1" applyFill="1" applyBorder="1" applyAlignment="1" applyProtection="1">
      <alignment horizontal="left" wrapText="1"/>
      <protection locked="0"/>
    </xf>
    <xf numFmtId="0" fontId="12" fillId="6" borderId="24" xfId="0" applyFont="1" applyFill="1" applyBorder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4" fontId="0" fillId="3" borderId="2" xfId="0" applyNumberFormat="1" applyFill="1" applyBorder="1" applyAlignment="1" applyProtection="1">
      <alignment horizontal="right"/>
      <protection locked="0"/>
    </xf>
    <xf numFmtId="0" fontId="0" fillId="5" borderId="2" xfId="0" applyFill="1" applyBorder="1" applyAlignment="1" applyProtection="1">
      <alignment horizontal="left" wrapText="1"/>
      <protection locked="0"/>
    </xf>
    <xf numFmtId="8" fontId="6" fillId="5" borderId="2" xfId="0" applyNumberFormat="1" applyFont="1" applyFill="1" applyBorder="1" applyAlignment="1" applyProtection="1">
      <alignment horizontal="right" wrapText="1"/>
      <protection locked="0"/>
    </xf>
    <xf numFmtId="0" fontId="9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left"/>
      <protection locked="0"/>
    </xf>
    <xf numFmtId="14" fontId="12" fillId="6" borderId="2" xfId="0" applyNumberFormat="1" applyFont="1" applyFill="1" applyBorder="1" applyAlignment="1" applyProtection="1">
      <alignment horizontal="left" wrapText="1"/>
      <protection locked="0"/>
    </xf>
    <xf numFmtId="49" fontId="12" fillId="6" borderId="2" xfId="0" applyNumberFormat="1" applyFont="1" applyFill="1" applyBorder="1" applyAlignment="1" applyProtection="1">
      <alignment horizontal="left" wrapText="1"/>
      <protection locked="0"/>
    </xf>
    <xf numFmtId="8" fontId="12" fillId="6" borderId="2" xfId="0" applyNumberFormat="1" applyFont="1" applyFill="1" applyBorder="1" applyAlignment="1" applyProtection="1">
      <alignment horizontal="right" wrapText="1"/>
      <protection locked="0"/>
    </xf>
    <xf numFmtId="0" fontId="12" fillId="6" borderId="2" xfId="0" applyFont="1" applyFill="1" applyBorder="1" applyAlignment="1" applyProtection="1">
      <alignment horizontal="left" wrapText="1"/>
      <protection locked="0"/>
    </xf>
    <xf numFmtId="0" fontId="12" fillId="6" borderId="2" xfId="0" applyFont="1" applyFill="1" applyBorder="1" applyAlignment="1" applyProtection="1">
      <alignment horizontal="center" wrapText="1"/>
      <protection locked="0"/>
    </xf>
    <xf numFmtId="0" fontId="12" fillId="6" borderId="3" xfId="0" applyFont="1" applyFill="1" applyBorder="1" applyAlignment="1" applyProtection="1">
      <alignment horizontal="left" wrapText="1"/>
      <protection locked="0"/>
    </xf>
    <xf numFmtId="14" fontId="1" fillId="5" borderId="0" xfId="0" applyNumberFormat="1" applyFont="1" applyFill="1" applyAlignment="1" applyProtection="1">
      <alignment wrapText="1"/>
      <protection locked="0"/>
    </xf>
    <xf numFmtId="14" fontId="1" fillId="5" borderId="2" xfId="0" applyNumberFormat="1" applyFont="1" applyFill="1" applyBorder="1" applyAlignment="1" applyProtection="1">
      <alignment wrapText="1"/>
      <protection locked="0"/>
    </xf>
    <xf numFmtId="14" fontId="0" fillId="5" borderId="3" xfId="0" applyNumberFormat="1" applyFill="1" applyBorder="1" applyAlignment="1" applyProtection="1">
      <alignment horizontal="left" wrapText="1"/>
      <protection locked="0"/>
    </xf>
    <xf numFmtId="0" fontId="0" fillId="5" borderId="1" xfId="0" applyFill="1" applyBorder="1" applyAlignment="1" applyProtection="1">
      <alignment horizontal="left" wrapText="1"/>
      <protection locked="0"/>
    </xf>
    <xf numFmtId="14" fontId="0" fillId="5" borderId="2" xfId="0" applyNumberFormat="1" applyFill="1" applyBorder="1" applyAlignment="1" applyProtection="1">
      <alignment horizontal="left"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0" borderId="0" xfId="0" applyNumberFormat="1" applyProtection="1">
      <protection locked="0"/>
    </xf>
    <xf numFmtId="8" fontId="6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right"/>
      <protection locked="0"/>
    </xf>
    <xf numFmtId="164" fontId="0" fillId="3" borderId="2" xfId="0" applyNumberFormat="1" applyFill="1" applyBorder="1" applyProtection="1">
      <protection locked="0"/>
    </xf>
    <xf numFmtId="0" fontId="11" fillId="0" borderId="0" xfId="0" applyFont="1" applyAlignment="1" applyProtection="1">
      <alignment vertical="top" wrapText="1"/>
      <protection locked="0"/>
    </xf>
    <xf numFmtId="7" fontId="0" fillId="0" borderId="0" xfId="0" applyNumberFormat="1" applyProtection="1">
      <protection locked="0"/>
    </xf>
    <xf numFmtId="6" fontId="0" fillId="0" borderId="0" xfId="0" applyNumberFormat="1" applyProtection="1">
      <protection locked="0"/>
    </xf>
    <xf numFmtId="0" fontId="11" fillId="0" borderId="0" xfId="0" applyFont="1" applyAlignment="1" applyProtection="1">
      <alignment vertical="top"/>
      <protection locked="0"/>
    </xf>
    <xf numFmtId="0" fontId="19" fillId="0" borderId="42" xfId="0" applyFont="1" applyBorder="1"/>
    <xf numFmtId="0" fontId="0" fillId="3" borderId="19" xfId="0" applyFill="1" applyBorder="1" applyAlignment="1" applyProtection="1">
      <alignment horizontal="left" wrapText="1"/>
      <protection locked="0"/>
    </xf>
    <xf numFmtId="14" fontId="0" fillId="3" borderId="19" xfId="0" applyNumberFormat="1" applyFill="1" applyBorder="1" applyAlignment="1" applyProtection="1">
      <alignment horizontal="left" wrapText="1"/>
      <protection locked="0"/>
    </xf>
    <xf numFmtId="164" fontId="0" fillId="3" borderId="19" xfId="0" applyNumberFormat="1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horizontal="left" wrapText="1"/>
      <protection locked="0"/>
    </xf>
    <xf numFmtId="1" fontId="0" fillId="3" borderId="19" xfId="0" applyNumberFormat="1" applyFill="1" applyBorder="1" applyAlignment="1" applyProtection="1">
      <alignment horizontal="right" wrapText="1"/>
      <protection locked="0"/>
    </xf>
    <xf numFmtId="0" fontId="17" fillId="7" borderId="27" xfId="2" applyBorder="1" applyAlignment="1" applyProtection="1">
      <alignment horizontal="center" wrapText="1"/>
      <protection locked="0"/>
    </xf>
    <xf numFmtId="14" fontId="12" fillId="6" borderId="43" xfId="0" applyNumberFormat="1" applyFont="1" applyFill="1" applyBorder="1" applyAlignment="1" applyProtection="1">
      <alignment horizontal="left" wrapText="1"/>
      <protection locked="0"/>
    </xf>
    <xf numFmtId="49" fontId="12" fillId="6" borderId="43" xfId="0" applyNumberFormat="1" applyFont="1" applyFill="1" applyBorder="1" applyAlignment="1" applyProtection="1">
      <alignment horizontal="left" wrapText="1"/>
      <protection locked="0"/>
    </xf>
    <xf numFmtId="8" fontId="12" fillId="6" borderId="43" xfId="0" applyNumberFormat="1" applyFont="1" applyFill="1" applyBorder="1" applyAlignment="1" applyProtection="1">
      <alignment horizontal="right" wrapText="1"/>
      <protection locked="0"/>
    </xf>
    <xf numFmtId="0" fontId="12" fillId="6" borderId="44" xfId="0" applyFont="1" applyFill="1" applyBorder="1" applyAlignment="1" applyProtection="1">
      <alignment horizontal="left" wrapText="1"/>
      <protection locked="0"/>
    </xf>
    <xf numFmtId="0" fontId="12" fillId="6" borderId="43" xfId="0" applyFont="1" applyFill="1" applyBorder="1" applyAlignment="1" applyProtection="1">
      <alignment horizontal="left" wrapText="1"/>
      <protection locked="0"/>
    </xf>
    <xf numFmtId="0" fontId="12" fillId="6" borderId="43" xfId="0" applyFont="1" applyFill="1" applyBorder="1" applyAlignment="1" applyProtection="1">
      <alignment horizontal="center" wrapText="1"/>
      <protection locked="0"/>
    </xf>
    <xf numFmtId="0" fontId="12" fillId="6" borderId="45" xfId="0" applyFon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quotePrefix="1" applyProtection="1">
      <protection locked="0"/>
    </xf>
    <xf numFmtId="164" fontId="0" fillId="4" borderId="0" xfId="0" applyNumberFormat="1" applyFill="1" applyAlignment="1">
      <alignment horizontal="right"/>
    </xf>
    <xf numFmtId="0" fontId="18" fillId="0" borderId="0" xfId="0" applyFont="1" applyAlignment="1" applyProtection="1">
      <alignment horizontal="left"/>
      <protection locked="0"/>
    </xf>
    <xf numFmtId="0" fontId="10" fillId="2" borderId="0" xfId="0" applyFont="1" applyFill="1" applyProtection="1">
      <protection locked="0"/>
    </xf>
    <xf numFmtId="0" fontId="19" fillId="0" borderId="3" xfId="0" applyFont="1" applyBorder="1"/>
    <xf numFmtId="14" fontId="12" fillId="6" borderId="45" xfId="0" applyNumberFormat="1" applyFont="1" applyFill="1" applyBorder="1" applyAlignment="1" applyProtection="1">
      <alignment horizontal="left" wrapText="1"/>
      <protection locked="0"/>
    </xf>
    <xf numFmtId="0" fontId="0" fillId="3" borderId="20" xfId="0" applyFill="1" applyBorder="1" applyAlignment="1" applyProtection="1">
      <alignment horizontal="left" wrapText="1"/>
      <protection locked="0"/>
    </xf>
    <xf numFmtId="0" fontId="0" fillId="3" borderId="3" xfId="0" applyFill="1" applyBorder="1" applyAlignment="1" applyProtection="1">
      <alignment horizontal="left" wrapText="1"/>
      <protection locked="0"/>
    </xf>
    <xf numFmtId="0" fontId="17" fillId="7" borderId="48" xfId="2" applyBorder="1" applyAlignment="1" applyProtection="1">
      <alignment horizontal="center" wrapText="1"/>
      <protection locked="0"/>
    </xf>
    <xf numFmtId="0" fontId="1" fillId="4" borderId="2" xfId="0" applyFont="1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 wrapText="1"/>
      <protection locked="0"/>
    </xf>
    <xf numFmtId="0" fontId="1" fillId="4" borderId="2" xfId="0" applyFont="1" applyFill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left" vertic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 wrapText="1"/>
      <protection locked="0"/>
    </xf>
    <xf numFmtId="49" fontId="1" fillId="0" borderId="46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8" fillId="10" borderId="0" xfId="0" applyFont="1" applyFill="1" applyAlignment="1">
      <alignment horizontal="right"/>
    </xf>
    <xf numFmtId="0" fontId="0" fillId="0" borderId="0" xfId="0" applyAlignment="1" applyProtection="1">
      <alignment horizontal="center"/>
      <protection locked="0"/>
    </xf>
    <xf numFmtId="0" fontId="17" fillId="11" borderId="27" xfId="2" applyFill="1" applyBorder="1" applyAlignment="1" applyProtection="1">
      <alignment horizontal="center" wrapText="1"/>
      <protection locked="0"/>
    </xf>
    <xf numFmtId="0" fontId="0" fillId="11" borderId="0" xfId="0" applyFill="1" applyAlignment="1" applyProtection="1">
      <alignment horizontal="left"/>
      <protection locked="0"/>
    </xf>
    <xf numFmtId="0" fontId="17" fillId="11" borderId="23" xfId="2" applyFill="1" applyBorder="1" applyAlignment="1" applyProtection="1">
      <alignment horizontal="center" wrapText="1"/>
      <protection locked="0"/>
    </xf>
    <xf numFmtId="165" fontId="19" fillId="9" borderId="34" xfId="0" applyNumberFormat="1" applyFont="1" applyFill="1" applyBorder="1"/>
    <xf numFmtId="165" fontId="19" fillId="0" borderId="33" xfId="0" applyNumberFormat="1" applyFont="1" applyBorder="1"/>
    <xf numFmtId="165" fontId="19" fillId="0" borderId="39" xfId="0" applyNumberFormat="1" applyFont="1" applyBorder="1"/>
    <xf numFmtId="165" fontId="19" fillId="0" borderId="32" xfId="0" quotePrefix="1" applyNumberFormat="1" applyFont="1" applyBorder="1"/>
    <xf numFmtId="165" fontId="19" fillId="0" borderId="32" xfId="0" applyNumberFormat="1" applyFont="1" applyBorder="1"/>
    <xf numFmtId="165" fontId="23" fillId="0" borderId="39" xfId="0" applyNumberFormat="1" applyFont="1" applyBorder="1"/>
    <xf numFmtId="165" fontId="23" fillId="0" borderId="33" xfId="0" applyNumberFormat="1" applyFont="1" applyBorder="1"/>
    <xf numFmtId="165" fontId="23" fillId="0" borderId="34" xfId="0" applyNumberFormat="1" applyFont="1" applyBorder="1"/>
    <xf numFmtId="165" fontId="17" fillId="7" borderId="23" xfId="2" applyNumberFormat="1" applyBorder="1" applyAlignment="1" applyProtection="1">
      <alignment horizontal="center" wrapText="1"/>
      <protection locked="0"/>
    </xf>
    <xf numFmtId="165" fontId="19" fillId="0" borderId="35" xfId="0" applyNumberFormat="1" applyFont="1" applyBorder="1"/>
    <xf numFmtId="165" fontId="19" fillId="9" borderId="25" xfId="0" applyNumberFormat="1" applyFont="1" applyFill="1" applyBorder="1" applyAlignment="1">
      <alignment vertical="center"/>
    </xf>
    <xf numFmtId="165" fontId="19" fillId="0" borderId="36" xfId="0" applyNumberFormat="1" applyFont="1" applyBorder="1" applyAlignment="1">
      <alignment vertical="center"/>
    </xf>
    <xf numFmtId="165" fontId="19" fillId="9" borderId="23" xfId="0" applyNumberFormat="1" applyFont="1" applyFill="1" applyBorder="1" applyAlignment="1">
      <alignment vertical="center"/>
    </xf>
    <xf numFmtId="165" fontId="19" fillId="0" borderId="0" xfId="0" applyNumberFormat="1" applyFont="1"/>
    <xf numFmtId="165" fontId="19" fillId="0" borderId="30" xfId="0" applyNumberFormat="1" applyFont="1" applyBorder="1"/>
    <xf numFmtId="165" fontId="19" fillId="0" borderId="41" xfId="0" applyNumberFormat="1" applyFont="1" applyBorder="1"/>
    <xf numFmtId="165" fontId="19" fillId="0" borderId="27" xfId="0" applyNumberFormat="1" applyFont="1" applyBorder="1"/>
    <xf numFmtId="165" fontId="19" fillId="0" borderId="7" xfId="0" applyNumberFormat="1" applyFont="1" applyBorder="1"/>
    <xf numFmtId="165" fontId="19" fillId="0" borderId="31" xfId="0" applyNumberFormat="1" applyFont="1" applyBorder="1"/>
    <xf numFmtId="165" fontId="19" fillId="0" borderId="29" xfId="0" applyNumberFormat="1" applyFont="1" applyBorder="1"/>
    <xf numFmtId="165" fontId="19" fillId="0" borderId="38" xfId="0" applyNumberFormat="1" applyFont="1" applyBorder="1"/>
    <xf numFmtId="165" fontId="19" fillId="9" borderId="39" xfId="0" applyNumberFormat="1" applyFont="1" applyFill="1" applyBorder="1"/>
    <xf numFmtId="165" fontId="19" fillId="9" borderId="40" xfId="0" applyNumberFormat="1" applyFont="1" applyFill="1" applyBorder="1"/>
    <xf numFmtId="165" fontId="19" fillId="0" borderId="34" xfId="0" applyNumberFormat="1" applyFont="1" applyBorder="1"/>
    <xf numFmtId="165" fontId="19" fillId="0" borderId="8" xfId="0" applyNumberFormat="1" applyFont="1" applyBorder="1"/>
    <xf numFmtId="165" fontId="19" fillId="0" borderId="9" xfId="0" applyNumberFormat="1" applyFont="1" applyBorder="1"/>
    <xf numFmtId="165" fontId="19" fillId="9" borderId="26" xfId="0" applyNumberFormat="1" applyFont="1" applyFill="1" applyBorder="1" applyAlignment="1">
      <alignment vertical="center"/>
    </xf>
    <xf numFmtId="165" fontId="19" fillId="0" borderId="0" xfId="0" applyNumberFormat="1" applyFont="1" applyAlignment="1">
      <alignment horizontal="right"/>
    </xf>
    <xf numFmtId="165" fontId="19" fillId="0" borderId="6" xfId="0" applyNumberFormat="1" applyFont="1" applyBorder="1"/>
    <xf numFmtId="165" fontId="20" fillId="0" borderId="41" xfId="0" applyNumberFormat="1" applyFont="1" applyBorder="1"/>
    <xf numFmtId="165" fontId="19" fillId="0" borderId="0" xfId="0" applyNumberFormat="1" applyFont="1" applyAlignment="1">
      <alignment vertical="center"/>
    </xf>
    <xf numFmtId="165" fontId="21" fillId="2" borderId="23" xfId="0" applyNumberFormat="1" applyFont="1" applyFill="1" applyBorder="1" applyAlignment="1">
      <alignment vertical="center"/>
    </xf>
    <xf numFmtId="165" fontId="21" fillId="2" borderId="25" xfId="0" applyNumberFormat="1" applyFont="1" applyFill="1" applyBorder="1" applyAlignment="1">
      <alignment vertical="center"/>
    </xf>
    <xf numFmtId="165" fontId="0" fillId="3" borderId="47" xfId="0" applyNumberFormat="1" applyFill="1" applyBorder="1" applyAlignment="1" applyProtection="1">
      <alignment horizontal="right" wrapText="1"/>
      <protection locked="0"/>
    </xf>
    <xf numFmtId="165" fontId="19" fillId="0" borderId="33" xfId="0" applyNumberFormat="1" applyFont="1" applyBorder="1" applyAlignment="1">
      <alignment horizontal="left"/>
    </xf>
    <xf numFmtId="14" fontId="0" fillId="3" borderId="3" xfId="0" applyNumberFormat="1" applyFill="1" applyBorder="1" applyAlignment="1" applyProtection="1">
      <alignment horizontal="left" wrapText="1"/>
      <protection locked="0"/>
    </xf>
    <xf numFmtId="0" fontId="12" fillId="3" borderId="2" xfId="0" applyFont="1" applyFill="1" applyBorder="1" applyAlignment="1" applyProtection="1">
      <alignment horizontal="left" wrapText="1"/>
      <protection locked="0"/>
    </xf>
    <xf numFmtId="0" fontId="12" fillId="3" borderId="19" xfId="0" applyFont="1" applyFill="1" applyBorder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3" fillId="2" borderId="12" xfId="0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 wrapText="1"/>
      <protection locked="0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0" xfId="0" applyFont="1" applyFill="1" applyAlignment="1" applyProtection="1">
      <alignment horizontal="center"/>
      <protection locked="0"/>
    </xf>
    <xf numFmtId="44" fontId="11" fillId="3" borderId="16" xfId="0" applyNumberFormat="1" applyFont="1" applyFill="1" applyBorder="1" applyAlignment="1" applyProtection="1">
      <alignment horizontal="left" vertical="top" wrapText="1"/>
      <protection locked="0"/>
    </xf>
    <xf numFmtId="44" fontId="11" fillId="3" borderId="17" xfId="0" applyNumberFormat="1" applyFont="1" applyFill="1" applyBorder="1" applyAlignment="1" applyProtection="1">
      <alignment horizontal="left" vertical="top" wrapText="1"/>
      <protection locked="0"/>
    </xf>
    <xf numFmtId="44" fontId="11" fillId="3" borderId="18" xfId="0" applyNumberFormat="1" applyFont="1" applyFill="1" applyBorder="1" applyAlignment="1" applyProtection="1">
      <alignment horizontal="left" vertical="top" wrapText="1"/>
      <protection locked="0"/>
    </xf>
    <xf numFmtId="44" fontId="11" fillId="3" borderId="19" xfId="0" applyNumberFormat="1" applyFont="1" applyFill="1" applyBorder="1" applyAlignment="1" applyProtection="1">
      <alignment horizontal="left" vertical="top" wrapText="1"/>
      <protection locked="0"/>
    </xf>
    <xf numFmtId="44" fontId="11" fillId="3" borderId="20" xfId="0" applyNumberFormat="1" applyFont="1" applyFill="1" applyBorder="1" applyAlignment="1" applyProtection="1">
      <alignment horizontal="left" vertical="top" wrapText="1"/>
      <protection locked="0"/>
    </xf>
    <xf numFmtId="44" fontId="11" fillId="3" borderId="5" xfId="0" applyNumberFormat="1" applyFont="1" applyFill="1" applyBorder="1" applyAlignment="1" applyProtection="1">
      <alignment horizontal="left" vertical="top" wrapText="1"/>
      <protection locked="0"/>
    </xf>
    <xf numFmtId="44" fontId="11" fillId="3" borderId="0" xfId="0" applyNumberFormat="1" applyFont="1" applyFill="1" applyAlignment="1" applyProtection="1">
      <alignment horizontal="left" vertical="top" wrapText="1"/>
      <protection locked="0"/>
    </xf>
    <xf numFmtId="165" fontId="21" fillId="2" borderId="25" xfId="0" applyNumberFormat="1" applyFont="1" applyFill="1" applyBorder="1" applyAlignment="1">
      <alignment horizontal="right" vertical="center"/>
    </xf>
    <xf numFmtId="165" fontId="21" fillId="2" borderId="26" xfId="0" applyNumberFormat="1" applyFont="1" applyFill="1" applyBorder="1" applyAlignment="1">
      <alignment horizontal="right" vertical="center"/>
    </xf>
  </cellXfs>
  <cellStyles count="3">
    <cellStyle name="Hyperlink" xfId="1" builtinId="8"/>
    <cellStyle name="Normal" xfId="0" builtinId="0"/>
    <cellStyle name="Output" xfId="2" builtinId="21"/>
  </cellStyles>
  <dxfs count="3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  <fill>
        <patternFill patternType="solid">
          <fgColor indexed="64"/>
          <bgColor rgb="FFFFFF99"/>
        </patternFill>
      </fill>
      <alignment horizontal="left" vertical="bottom" textRotation="0" wrapText="1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ill>
        <patternFill patternType="solid">
          <fgColor indexed="64"/>
          <bgColor rgb="FFFFFF99"/>
        </patternFill>
      </fill>
      <alignment horizontal="left" vertical="bottom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ill>
        <patternFill patternType="solid">
          <fgColor indexed="64"/>
          <bgColor rgb="FFFFFF99"/>
        </patternFill>
      </fill>
      <alignment horizontal="left" vertical="bottom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ill>
        <patternFill patternType="solid">
          <fgColor indexed="64"/>
          <bgColor rgb="FFFFFF99"/>
        </patternFill>
      </fill>
      <alignment horizontal="left" vertical="bottom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ill>
        <patternFill patternType="solid">
          <fgColor indexed="64"/>
          <bgColor rgb="FFFFFF99"/>
        </patternFill>
      </fill>
      <alignment horizontal="left" vertical="bottom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numFmt numFmtId="164" formatCode="_-&quot;£&quot;\ \ #,##0.00_-;\-&quot;£&quot;\ \ #,##0.00_-;_-&quot;£&quot;\ \ &quot;0.00&quot;_-;_-@_-"/>
      <fill>
        <patternFill patternType="solid">
          <fgColor indexed="64"/>
          <bgColor rgb="FFFFFF99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numFmt numFmtId="0" formatCode="General"/>
      <fill>
        <patternFill patternType="solid">
          <fgColor indexed="64"/>
          <bgColor rgb="FFFFFF99"/>
        </patternFill>
      </fill>
      <alignment horizontal="left" vertical="bottom" textRotation="0" wrapText="1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numFmt numFmtId="19" formatCode="dd/mm/yyyy"/>
      <fill>
        <patternFill patternType="solid">
          <fgColor indexed="64"/>
          <bgColor rgb="FFFFFF99"/>
        </patternFill>
      </fill>
      <alignment horizontal="left" vertical="bottom" textRotation="0" wrapText="1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numFmt numFmtId="19" formatCode="dd/mm/yyyy"/>
      <fill>
        <patternFill patternType="solid">
          <fgColor indexed="64"/>
          <bgColor rgb="FFFFFF99"/>
        </patternFill>
      </fill>
      <alignment horizontal="left" vertical="bottom" textRotation="0" wrapText="1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numFmt numFmtId="19" formatCode="dd/mm/yyyy"/>
      <fill>
        <patternFill patternType="solid">
          <fgColor indexed="64"/>
          <bgColor rgb="FFFFFF99"/>
        </patternFill>
      </fill>
      <alignment horizontal="left" vertical="bottom" textRotation="0" wrapText="1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numFmt numFmtId="0" formatCode="General"/>
      <fill>
        <patternFill patternType="solid">
          <fgColor indexed="64"/>
          <bgColor rgb="FFFFFF99"/>
        </patternFill>
      </fill>
      <alignment horizontal="left" vertical="bottom" textRotation="0" wrapText="1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border outline="0">
        <top style="hair">
          <color auto="1"/>
        </top>
      </border>
    </dxf>
    <dxf>
      <fill>
        <patternFill patternType="solid">
          <fgColor indexed="64"/>
          <bgColor rgb="FFFFFF99"/>
        </patternFill>
      </fill>
      <alignment horizontal="left" vertical="bottom" textRotation="0" wrapText="1" indent="0" justifyLastLine="0" shrinkToFit="0" readingOrder="0"/>
      <protection locked="0" hidden="0"/>
    </dxf>
    <dxf>
      <border outline="0">
        <bottom style="hair">
          <color auto="1"/>
        </bottom>
      </border>
    </dxf>
    <dxf>
      <numFmt numFmtId="0" formatCode="General"/>
      <fill>
        <patternFill patternType="solid">
          <fgColor indexed="64"/>
          <bgColor rgb="FFFFFF99"/>
        </patternFill>
      </fill>
      <alignment horizontal="left" vertical="bottom" textRotation="0" wrapText="1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numFmt numFmtId="1" formatCode="0"/>
      <fill>
        <patternFill patternType="solid">
          <fgColor indexed="64"/>
          <bgColor rgb="FFFFFF99"/>
        </patternFill>
      </fill>
      <alignment horizontal="right" vertical="bottom" textRotation="0" wrapText="1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numFmt numFmtId="1" formatCode="0"/>
      <fill>
        <patternFill patternType="solid">
          <fgColor indexed="64"/>
          <bgColor rgb="FFFFFF99"/>
        </patternFill>
      </fill>
      <alignment horizontal="right" vertical="bottom" textRotation="0" wrapText="1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numFmt numFmtId="0" formatCode="General"/>
      <fill>
        <patternFill patternType="solid">
          <fgColor indexed="64"/>
          <bgColor rgb="FFFFFF99"/>
        </patternFill>
      </fill>
      <alignment horizontal="left" vertical="bottom" textRotation="0" wrapText="1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numFmt numFmtId="0" formatCode="General"/>
      <fill>
        <patternFill patternType="solid">
          <fgColor indexed="64"/>
          <bgColor rgb="FFFFFF99"/>
        </patternFill>
      </fill>
      <alignment horizontal="left" vertical="bottom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numFmt numFmtId="164" formatCode="_-&quot;£&quot;\ \ #,##0.00_-;\-&quot;£&quot;\ \ #,##0.00_-;_-&quot;£&quot;\ \ &quot;0.00&quot;_-;_-@_-"/>
      <fill>
        <patternFill patternType="solid">
          <fgColor indexed="64"/>
          <bgColor rgb="FFFFFF99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numFmt numFmtId="0" formatCode="General"/>
      <fill>
        <patternFill patternType="solid">
          <fgColor indexed="64"/>
          <bgColor rgb="FFFFFF99"/>
        </patternFill>
      </fill>
      <alignment horizontal="left" vertical="bottom" textRotation="0" wrapText="1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numFmt numFmtId="19" formatCode="dd/mm/yyyy"/>
      <fill>
        <patternFill patternType="solid">
          <fgColor indexed="64"/>
          <bgColor rgb="FFFFFF99"/>
        </patternFill>
      </fill>
      <alignment horizontal="left" vertical="bottom" textRotation="0" wrapText="1" indent="0" justifyLastLine="0" shrinkToFit="0" readingOrder="0"/>
      <border diagonalUp="0" diagonalDown="0">
        <left style="hair">
          <color auto="1"/>
        </left>
        <right/>
        <top/>
        <bottom style="hair">
          <color auto="1"/>
        </bottom>
        <vertical/>
        <horizontal/>
      </border>
      <protection locked="0" hidden="0"/>
    </dxf>
    <dxf>
      <numFmt numFmtId="19" formatCode="dd/mm/yyyy"/>
      <fill>
        <patternFill patternType="solid">
          <fgColor indexed="64"/>
          <bgColor rgb="FFFFFF99"/>
        </patternFill>
      </fill>
      <alignment horizontal="left" vertical="bottom" textRotation="0" wrapText="1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numFmt numFmtId="19" formatCode="dd/mm/yyyy"/>
      <fill>
        <patternFill patternType="solid">
          <fgColor indexed="64"/>
          <bgColor rgb="FFFFFF99"/>
        </patternFill>
      </fill>
      <alignment horizontal="left" vertical="bottom" textRotation="0" wrapText="1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numFmt numFmtId="0" formatCode="General"/>
      <fill>
        <patternFill patternType="solid">
          <fgColor indexed="64"/>
          <bgColor rgb="FFFFFF99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border outline="0">
        <left style="hair">
          <color auto="1"/>
        </left>
        <top style="hair">
          <color auto="1"/>
        </top>
        <bottom style="hair">
          <color auto="1"/>
        </bottom>
      </border>
    </dxf>
    <dxf>
      <border outline="0">
        <bottom style="thick">
          <color auto="1"/>
        </bottom>
      </border>
    </dxf>
  </dxfs>
  <tableStyles count="0" defaultTableStyle="TableStyleMedium9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14</xdr:row>
      <xdr:rowOff>9525</xdr:rowOff>
    </xdr:from>
    <xdr:to>
      <xdr:col>1</xdr:col>
      <xdr:colOff>1047750</xdr:colOff>
      <xdr:row>15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43000" y="2343150"/>
          <a:ext cx="142875" cy="200025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63500</xdr:colOff>
      <xdr:row>11</xdr:row>
      <xdr:rowOff>74083</xdr:rowOff>
    </xdr:from>
    <xdr:to>
      <xdr:col>5</xdr:col>
      <xdr:colOff>529167</xdr:colOff>
      <xdr:row>14</xdr:row>
      <xdr:rowOff>169333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6D9C8845-6F0E-4552-88EB-6BC441F1BEFD}"/>
            </a:ext>
          </a:extLst>
        </xdr:cNvPr>
        <xdr:cNvSpPr/>
      </xdr:nvSpPr>
      <xdr:spPr>
        <a:xfrm>
          <a:off x="4963583" y="2222500"/>
          <a:ext cx="465667" cy="666750"/>
        </a:xfrm>
        <a:prstGeom prst="rightBrace">
          <a:avLst>
            <a:gd name="adj1" fmla="val 8333"/>
            <a:gd name="adj2" fmla="val 34127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104775</xdr:rowOff>
    </xdr:from>
    <xdr:to>
      <xdr:col>4</xdr:col>
      <xdr:colOff>752474</xdr:colOff>
      <xdr:row>1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600574" y="104775"/>
          <a:ext cx="123825" cy="200025"/>
        </a:xfrm>
        <a:prstGeom prst="rect">
          <a:avLst/>
        </a:prstGeom>
        <a:noFill/>
        <a:ln w="190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628649</xdr:colOff>
      <xdr:row>0</xdr:row>
      <xdr:rowOff>104775</xdr:rowOff>
    </xdr:from>
    <xdr:to>
      <xdr:col>4</xdr:col>
      <xdr:colOff>752474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4600574" y="104775"/>
          <a:ext cx="123825" cy="200025"/>
        </a:xfrm>
        <a:prstGeom prst="rect">
          <a:avLst/>
        </a:prstGeom>
        <a:noFill/>
        <a:ln w="190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104775</xdr:rowOff>
    </xdr:from>
    <xdr:to>
      <xdr:col>4</xdr:col>
      <xdr:colOff>752474</xdr:colOff>
      <xdr:row>1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600574" y="104775"/>
          <a:ext cx="123825" cy="200025"/>
        </a:xfrm>
        <a:prstGeom prst="rect">
          <a:avLst/>
        </a:prstGeom>
        <a:noFill/>
        <a:ln w="190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628649</xdr:colOff>
      <xdr:row>0</xdr:row>
      <xdr:rowOff>104775</xdr:rowOff>
    </xdr:from>
    <xdr:to>
      <xdr:col>4</xdr:col>
      <xdr:colOff>752474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4600574" y="104775"/>
          <a:ext cx="123825" cy="200025"/>
        </a:xfrm>
        <a:prstGeom prst="rect">
          <a:avLst/>
        </a:prstGeom>
        <a:noFill/>
        <a:ln w="190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628649</xdr:colOff>
      <xdr:row>0</xdr:row>
      <xdr:rowOff>104775</xdr:rowOff>
    </xdr:from>
    <xdr:to>
      <xdr:col>4</xdr:col>
      <xdr:colOff>752474</xdr:colOff>
      <xdr:row>1</xdr:row>
      <xdr:rowOff>19050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600574" y="104775"/>
          <a:ext cx="123825" cy="200025"/>
        </a:xfrm>
        <a:prstGeom prst="rect">
          <a:avLst/>
        </a:prstGeom>
        <a:noFill/>
        <a:ln w="190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104775</xdr:rowOff>
    </xdr:from>
    <xdr:to>
      <xdr:col>4</xdr:col>
      <xdr:colOff>752474</xdr:colOff>
      <xdr:row>1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4600574" y="104775"/>
          <a:ext cx="123825" cy="200025"/>
        </a:xfrm>
        <a:prstGeom prst="rect">
          <a:avLst/>
        </a:prstGeom>
        <a:noFill/>
        <a:ln w="190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628649</xdr:colOff>
      <xdr:row>0</xdr:row>
      <xdr:rowOff>104775</xdr:rowOff>
    </xdr:from>
    <xdr:to>
      <xdr:col>4</xdr:col>
      <xdr:colOff>752474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4600574" y="104775"/>
          <a:ext cx="123825" cy="200025"/>
        </a:xfrm>
        <a:prstGeom prst="rect">
          <a:avLst/>
        </a:prstGeom>
        <a:noFill/>
        <a:ln w="190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628649</xdr:colOff>
      <xdr:row>0</xdr:row>
      <xdr:rowOff>104775</xdr:rowOff>
    </xdr:from>
    <xdr:to>
      <xdr:col>4</xdr:col>
      <xdr:colOff>752474</xdr:colOff>
      <xdr:row>1</xdr:row>
      <xdr:rowOff>19050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600574" y="104775"/>
          <a:ext cx="123825" cy="200025"/>
        </a:xfrm>
        <a:prstGeom prst="rect">
          <a:avLst/>
        </a:prstGeom>
        <a:noFill/>
        <a:ln w="190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12:K60" totalsRowShown="0" headerRowBorderDxfId="31" tableBorderDxfId="30">
  <autoFilter ref="A12:K60" xr:uid="{00000000-0009-0000-0100-000003000000}"/>
  <tableColumns count="11">
    <tableColumn id="1" xr3:uid="{00000000-0010-0000-0000-000001000000}" name="Example 424" dataDxfId="29"/>
    <tableColumn id="2" xr3:uid="{00000000-0010-0000-0000-000002000000}" name="Example: 01/01/2018" dataDxfId="28"/>
    <tableColumn id="3" xr3:uid="{00000000-0010-0000-0000-000003000000}" name="Current a/c #1" dataDxfId="27"/>
    <tableColumn id="4" xr3:uid="{00000000-0010-0000-0000-000004000000}" name="Debit card" dataDxfId="26"/>
    <tableColumn id="5" xr3:uid="{00000000-0010-0000-0000-000005000000}" name="Visa ending 8097" dataDxfId="25"/>
    <tableColumn id="6" xr3:uid="{00000000-0010-0000-0000-000006000000}" name="£120.00" dataDxfId="24"/>
    <tableColumn id="7" xr3:uid="{00000000-0010-0000-0000-000007000000}" name="A Nother" dataDxfId="23"/>
    <tableColumn id="8" xr3:uid="{00000000-0010-0000-0000-000008000000}" name="Annual dinner" dataDxfId="22"/>
    <tableColumn id="9" xr3:uid="{00000000-0010-0000-0000-000009000000}" name="2018" dataDxfId="21"/>
    <tableColumn id="10" xr3:uid="{00000000-0010-0000-0000-00000A000000}" name="Y/N" dataDxfId="20"/>
    <tableColumn id="12" xr3:uid="{00000000-0010-0000-0000-00000C000000}" name="Deposit for 2 people 2018" dataDxfId="1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1000000}" name="Table10" displayName="Table10" ref="A13:K95" totalsRowShown="0" dataDxfId="17" headerRowBorderDxfId="18" tableBorderDxfId="16">
  <autoFilter ref="A13:K95" xr:uid="{00000000-0009-0000-0100-00000A000000}"/>
  <tableColumns count="11">
    <tableColumn id="1" xr3:uid="{00000000-0010-0000-0100-000001000000}" name="Example 424" dataDxfId="15"/>
    <tableColumn id="2" xr3:uid="{00000000-0010-0000-0100-000002000000}" name="Example: 01/01/2018" dataDxfId="14"/>
    <tableColumn id="3" xr3:uid="{00000000-0010-0000-0100-000003000000}" name="Current a/c #1" dataDxfId="13"/>
    <tableColumn id="4" xr3:uid="{00000000-0010-0000-0100-000004000000}" name="cheque" dataDxfId="12"/>
    <tableColumn id="5" xr3:uid="{00000000-0010-0000-0100-000005000000}" name="0007568" dataDxfId="11"/>
    <tableColumn id="6" xr3:uid="{00000000-0010-0000-0100-000006000000}" name="Column1" dataDxfId="10"/>
    <tableColumn id="7" xr3:uid="{00000000-0010-0000-0100-000007000000}" name="A N Other" dataDxfId="9"/>
    <tableColumn id="8" xr3:uid="{00000000-0010-0000-0100-000008000000}" name="Professional services" dataDxfId="8"/>
    <tableColumn id="9" xr3:uid="{00000000-0010-0000-0100-000009000000}" name="2018" dataDxfId="7"/>
    <tableColumn id="10" xr3:uid="{00000000-0010-0000-0100-00000A000000}" name="Y/N" dataDxfId="6"/>
    <tableColumn id="12" xr3:uid="{00000000-0010-0000-0100-00000C000000}" name="Cyber risks seminar" dataDxfId="5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1" displayName="Table1" ref="B1:B10" totalsRowShown="0" headerRowDxfId="4">
  <autoFilter ref="B1:B10" xr:uid="{00000000-0009-0000-0100-000001000000}"/>
  <sortState xmlns:xlrd2="http://schemas.microsoft.com/office/spreadsheetml/2017/richdata2" ref="B2:B10">
    <sortCondition ref="B1:B10"/>
  </sortState>
  <tableColumns count="1">
    <tableColumn id="1" xr3:uid="{00000000-0010-0000-0200-000001000000}" name="Payment Type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2" displayName="Table2" ref="D1:D24" totalsRowShown="0">
  <autoFilter ref="D1:D24" xr:uid="{00000000-0009-0000-0100-000002000000}"/>
  <sortState xmlns:xlrd2="http://schemas.microsoft.com/office/spreadsheetml/2017/richdata2" ref="D2:D24">
    <sortCondition ref="D1:D24"/>
  </sortState>
  <tableColumns count="1">
    <tableColumn id="1" xr3:uid="{00000000-0010-0000-0300-000001000000}" name="Payment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e4" displayName="Table4" ref="F1:F14" totalsRowShown="0">
  <autoFilter ref="F1:F14" xr:uid="{00000000-0009-0000-0100-000004000000}"/>
  <sortState xmlns:xlrd2="http://schemas.microsoft.com/office/spreadsheetml/2017/richdata2" ref="F2:F14">
    <sortCondition ref="F1:F14"/>
  </sortState>
  <tableColumns count="1">
    <tableColumn id="1" xr3:uid="{00000000-0010-0000-0400-000001000000}" name="Income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e5" displayName="Table5" ref="I1:I2" totalsRowShown="0">
  <autoFilter ref="I1:I2" xr:uid="{00000000-0009-0000-0100-000005000000}"/>
  <tableColumns count="1">
    <tableColumn id="1" xr3:uid="{00000000-0010-0000-0500-000001000000}" name="Debtor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K1:K2" totalsRowShown="0">
  <autoFilter ref="K1:K2" xr:uid="{00000000-0009-0000-0100-000007000000}"/>
  <tableColumns count="1">
    <tableColumn id="1" xr3:uid="{00000000-0010-0000-0600-000001000000}" name="Creditor" dataDxfId="3">
      <calculatedColumnFormula>IF(J14="Y","n/a",IF(J14="N","Creditor",""))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9.bin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O32"/>
  <sheetViews>
    <sheetView showGridLines="0" zoomScale="90" zoomScaleNormal="90" workbookViewId="0">
      <selection activeCell="H15" sqref="H15:H16"/>
    </sheetView>
  </sheetViews>
  <sheetFormatPr defaultColWidth="9.1796875" defaultRowHeight="14.5" x14ac:dyDescent="0.35"/>
  <cols>
    <col min="1" max="1" width="3.54296875" style="76" customWidth="1"/>
    <col min="2" max="2" width="24.26953125" style="76" customWidth="1"/>
    <col min="3" max="3" width="2.1796875" style="76" customWidth="1"/>
    <col min="4" max="4" width="20" style="76" customWidth="1"/>
    <col min="5" max="5" width="12.26953125" style="76" customWidth="1"/>
    <col min="6" max="6" width="23.54296875" style="76" customWidth="1"/>
    <col min="7" max="7" width="2.1796875" style="76" customWidth="1"/>
    <col min="8" max="8" width="14.26953125" style="76" customWidth="1"/>
    <col min="9" max="9" width="2.1796875" style="76" customWidth="1"/>
    <col min="10" max="16384" width="9.1796875" style="76"/>
  </cols>
  <sheetData>
    <row r="1" spans="2:15" s="77" customFormat="1" ht="22.5" customHeight="1" x14ac:dyDescent="0.45">
      <c r="B1" s="73" t="s">
        <v>145</v>
      </c>
      <c r="C1" s="74"/>
      <c r="D1" s="75"/>
      <c r="E1" s="75"/>
      <c r="F1" s="152"/>
      <c r="G1" s="152"/>
      <c r="H1" s="152"/>
      <c r="I1" s="152"/>
      <c r="J1" s="152"/>
      <c r="K1" s="75"/>
      <c r="L1" s="76"/>
      <c r="M1" s="76"/>
      <c r="N1" s="76"/>
      <c r="O1" s="76"/>
    </row>
    <row r="2" spans="2:15" s="77" customFormat="1" x14ac:dyDescent="0.35">
      <c r="B2" s="78"/>
      <c r="C2" s="78"/>
      <c r="D2" s="78"/>
      <c r="E2" s="78"/>
      <c r="F2" s="75"/>
      <c r="G2" s="75"/>
      <c r="H2" s="75"/>
      <c r="I2" s="74"/>
      <c r="J2" s="74"/>
      <c r="K2" s="74"/>
      <c r="L2" s="76"/>
      <c r="M2" s="76"/>
      <c r="N2" s="76"/>
      <c r="O2" s="76"/>
    </row>
    <row r="3" spans="2:15" s="77" customFormat="1" ht="11.25" customHeight="1" x14ac:dyDescent="0.35">
      <c r="B3" s="79"/>
      <c r="C3" s="75"/>
      <c r="D3" s="75"/>
      <c r="E3" s="75"/>
      <c r="F3" s="80"/>
      <c r="G3" s="75"/>
      <c r="H3" s="75"/>
      <c r="I3" s="75"/>
      <c r="J3" s="75"/>
      <c r="K3" s="75"/>
      <c r="L3" s="76"/>
      <c r="M3" s="76"/>
      <c r="N3" s="76"/>
      <c r="O3" s="76"/>
    </row>
    <row r="5" spans="2:15" x14ac:dyDescent="0.35">
      <c r="B5" s="81" t="s">
        <v>32</v>
      </c>
    </row>
    <row r="6" spans="2:15" x14ac:dyDescent="0.35">
      <c r="B6" s="76" t="s">
        <v>134</v>
      </c>
    </row>
    <row r="7" spans="2:15" x14ac:dyDescent="0.35">
      <c r="B7" s="77" t="s">
        <v>135</v>
      </c>
      <c r="C7" s="18"/>
      <c r="D7" s="18"/>
      <c r="E7" s="18"/>
    </row>
    <row r="8" spans="2:15" ht="15" customHeight="1" x14ac:dyDescent="0.35">
      <c r="B8" s="216" t="s">
        <v>136</v>
      </c>
      <c r="C8" s="216"/>
      <c r="D8" s="216"/>
      <c r="E8" s="216"/>
      <c r="F8" s="82"/>
    </row>
    <row r="9" spans="2:15" x14ac:dyDescent="0.35">
      <c r="B9" s="216"/>
      <c r="C9" s="216"/>
      <c r="D9" s="216"/>
      <c r="E9" s="216"/>
    </row>
    <row r="10" spans="2:15" x14ac:dyDescent="0.35">
      <c r="B10" s="76" t="s">
        <v>137</v>
      </c>
      <c r="F10" s="83"/>
    </row>
    <row r="11" spans="2:15" x14ac:dyDescent="0.35">
      <c r="B11" s="216" t="s">
        <v>166</v>
      </c>
      <c r="C11" s="216"/>
      <c r="D11" s="216"/>
      <c r="E11" s="216"/>
      <c r="F11" s="216"/>
      <c r="G11" s="216"/>
      <c r="H11" s="216"/>
      <c r="I11" s="216"/>
      <c r="J11" s="216"/>
      <c r="K11" s="216"/>
    </row>
    <row r="12" spans="2:15" x14ac:dyDescent="0.35">
      <c r="B12" s="216"/>
      <c r="C12" s="216"/>
      <c r="D12" s="216"/>
      <c r="E12" s="216"/>
      <c r="F12" s="216"/>
      <c r="G12" s="216"/>
      <c r="H12" s="216"/>
      <c r="I12" s="216"/>
      <c r="J12" s="216"/>
      <c r="K12" s="216"/>
    </row>
    <row r="13" spans="2:15" x14ac:dyDescent="0.35">
      <c r="B13" s="216" t="s">
        <v>138</v>
      </c>
      <c r="C13" s="216"/>
      <c r="D13" s="216"/>
      <c r="E13" s="216"/>
      <c r="F13" s="216"/>
      <c r="G13" s="216"/>
      <c r="H13" s="216"/>
      <c r="I13" s="216"/>
      <c r="J13" s="216"/>
      <c r="K13" s="216"/>
    </row>
    <row r="14" spans="2:15" x14ac:dyDescent="0.35">
      <c r="B14" s="216"/>
      <c r="C14" s="216"/>
      <c r="D14" s="216"/>
      <c r="E14" s="216"/>
      <c r="F14" s="216"/>
      <c r="G14" s="216"/>
      <c r="H14" s="216"/>
      <c r="I14" s="216"/>
      <c r="J14" s="216"/>
      <c r="K14" s="216"/>
    </row>
    <row r="15" spans="2:15" x14ac:dyDescent="0.35">
      <c r="B15" s="76" t="s">
        <v>139</v>
      </c>
    </row>
    <row r="16" spans="2:15" x14ac:dyDescent="0.35">
      <c r="B16" s="76" t="s">
        <v>140</v>
      </c>
    </row>
    <row r="17" spans="2:10" x14ac:dyDescent="0.35">
      <c r="B17" s="76" t="s">
        <v>141</v>
      </c>
    </row>
    <row r="18" spans="2:10" x14ac:dyDescent="0.35">
      <c r="D18" s="84"/>
      <c r="E18" s="84"/>
      <c r="F18" s="85"/>
    </row>
    <row r="19" spans="2:10" x14ac:dyDescent="0.35">
      <c r="D19" s="84"/>
      <c r="E19" s="84"/>
      <c r="F19" s="85"/>
    </row>
    <row r="21" spans="2:10" ht="7.5" customHeight="1" x14ac:dyDescent="0.35">
      <c r="B21" s="214"/>
      <c r="C21" s="215"/>
      <c r="D21" s="86"/>
      <c r="E21" s="87"/>
      <c r="F21" s="87"/>
      <c r="G21" s="87"/>
      <c r="H21" s="87"/>
      <c r="I21" s="87"/>
      <c r="J21" s="88"/>
    </row>
    <row r="22" spans="2:10" x14ac:dyDescent="0.35">
      <c r="B22" s="213" t="s">
        <v>20</v>
      </c>
      <c r="C22" s="213"/>
      <c r="D22" s="3" t="s">
        <v>171</v>
      </c>
      <c r="E22" s="89"/>
      <c r="F22" s="90" t="s">
        <v>38</v>
      </c>
      <c r="G22" s="89"/>
      <c r="H22" s="3">
        <v>2022</v>
      </c>
      <c r="I22" s="89"/>
      <c r="J22" s="91"/>
    </row>
    <row r="23" spans="2:10" x14ac:dyDescent="0.35">
      <c r="B23" s="92"/>
      <c r="C23" s="89"/>
      <c r="D23" s="93"/>
      <c r="E23" s="89"/>
      <c r="F23" s="89"/>
      <c r="G23" s="89"/>
      <c r="H23" s="89"/>
      <c r="I23" s="89"/>
      <c r="J23" s="91"/>
    </row>
    <row r="24" spans="2:10" x14ac:dyDescent="0.35">
      <c r="B24" s="94"/>
      <c r="F24" s="95" t="s">
        <v>39</v>
      </c>
      <c r="J24" s="96"/>
    </row>
    <row r="25" spans="2:10" x14ac:dyDescent="0.35">
      <c r="B25" s="94"/>
      <c r="E25" s="97" t="s">
        <v>29</v>
      </c>
      <c r="F25" s="20" t="e">
        <f>'CII Annual Return I&amp;E'!B57</f>
        <v>#REF!</v>
      </c>
      <c r="H25" s="97"/>
      <c r="J25" s="96"/>
    </row>
    <row r="26" spans="2:10" x14ac:dyDescent="0.35">
      <c r="B26" s="94"/>
      <c r="E26" s="97" t="s">
        <v>6</v>
      </c>
      <c r="F26" s="20" t="e">
        <f>'CII Annual Return I&amp;E'!E57</f>
        <v>#REF!</v>
      </c>
      <c r="H26" s="97"/>
      <c r="J26" s="96"/>
    </row>
    <row r="27" spans="2:10" x14ac:dyDescent="0.35">
      <c r="B27" s="94"/>
      <c r="E27" s="97" t="s">
        <v>131</v>
      </c>
      <c r="F27" s="150" t="e">
        <f>F25-F26</f>
        <v>#REF!</v>
      </c>
      <c r="H27" s="97"/>
      <c r="J27" s="96"/>
    </row>
    <row r="28" spans="2:10" x14ac:dyDescent="0.35">
      <c r="B28" s="94"/>
      <c r="E28" s="97"/>
      <c r="H28" s="97"/>
      <c r="J28" s="96"/>
    </row>
    <row r="29" spans="2:10" x14ac:dyDescent="0.35">
      <c r="B29" s="94"/>
      <c r="E29" s="97" t="s">
        <v>30</v>
      </c>
      <c r="F29" s="20" t="e">
        <f>SUM('Current account summary'!E28,'Business Reserve Account'!E28,Stripe!E28,#REF!,#REF!)</f>
        <v>#REF!</v>
      </c>
      <c r="H29" s="97"/>
      <c r="J29" s="96"/>
    </row>
    <row r="30" spans="2:10" x14ac:dyDescent="0.35">
      <c r="B30" s="94"/>
      <c r="E30" s="97" t="s">
        <v>31</v>
      </c>
      <c r="F30" s="20" t="e">
        <f>SUM('Current account summary'!E38,'Business Reserve Account'!E38,Stripe!E38,#REF!,#REF!)</f>
        <v>#REF!</v>
      </c>
      <c r="H30" s="97"/>
      <c r="J30" s="96"/>
    </row>
    <row r="31" spans="2:10" x14ac:dyDescent="0.35">
      <c r="B31" s="94"/>
      <c r="J31" s="96"/>
    </row>
    <row r="32" spans="2:10" x14ac:dyDescent="0.35">
      <c r="B32" s="98"/>
      <c r="C32" s="99"/>
      <c r="D32" s="99"/>
      <c r="E32" s="99"/>
      <c r="F32" s="99"/>
      <c r="G32" s="99"/>
      <c r="H32" s="99"/>
      <c r="I32" s="99"/>
      <c r="J32" s="100"/>
    </row>
  </sheetData>
  <sheetProtection password="CF41" sheet="1" selectLockedCells="1"/>
  <mergeCells count="5">
    <mergeCell ref="B22:C22"/>
    <mergeCell ref="B21:C21"/>
    <mergeCell ref="B8:E9"/>
    <mergeCell ref="B13:K14"/>
    <mergeCell ref="B11:K12"/>
  </mergeCells>
  <pageMargins left="0.25" right="0.25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"/>
  <sheetViews>
    <sheetView showGridLines="0" zoomScale="90" zoomScaleNormal="90" workbookViewId="0">
      <selection activeCell="G15" sqref="G15"/>
    </sheetView>
  </sheetViews>
  <sheetFormatPr defaultColWidth="9.1796875" defaultRowHeight="14.5" x14ac:dyDescent="0.35"/>
  <cols>
    <col min="1" max="1" width="16.26953125" style="76" customWidth="1"/>
    <col min="2" max="2" width="11.26953125" style="76" customWidth="1"/>
    <col min="3" max="3" width="17.26953125" style="76" customWidth="1"/>
    <col min="4" max="4" width="4.26953125" style="76" customWidth="1"/>
    <col min="5" max="5" width="24.26953125" style="76" customWidth="1"/>
    <col min="6" max="16384" width="9.1796875" style="76"/>
  </cols>
  <sheetData>
    <row r="1" spans="1:17" s="77" customFormat="1" ht="22.5" customHeight="1" x14ac:dyDescent="0.45">
      <c r="A1" s="4" t="s">
        <v>56</v>
      </c>
      <c r="B1" s="5"/>
      <c r="C1" s="72" t="s">
        <v>54</v>
      </c>
      <c r="D1" s="6"/>
      <c r="E1" s="4">
        <f>Instructions!H22</f>
        <v>2022</v>
      </c>
      <c r="F1" s="6"/>
      <c r="G1" s="217"/>
      <c r="H1" s="217"/>
      <c r="I1" s="217"/>
      <c r="J1" s="217"/>
      <c r="K1" s="217"/>
      <c r="L1" s="6"/>
      <c r="M1" s="6"/>
      <c r="N1" s="6"/>
      <c r="O1" s="6"/>
      <c r="P1" s="6"/>
      <c r="Q1" s="6"/>
    </row>
    <row r="2" spans="1:17" s="77" customFormat="1" x14ac:dyDescent="0.35">
      <c r="A2" s="218" t="s">
        <v>20</v>
      </c>
      <c r="B2" s="218"/>
      <c r="C2" s="10" t="str">
        <f>Instructions!D22</f>
        <v>The North Downs Insurance Institute</v>
      </c>
      <c r="D2" s="5"/>
      <c r="E2" s="6"/>
      <c r="F2" s="5"/>
      <c r="G2" s="6"/>
      <c r="H2" s="6"/>
      <c r="I2" s="6"/>
      <c r="J2" s="5"/>
      <c r="K2" s="5"/>
      <c r="L2" s="5"/>
      <c r="M2" s="5"/>
      <c r="N2" s="5"/>
      <c r="O2" s="5"/>
      <c r="P2" s="5"/>
      <c r="Q2" s="5"/>
    </row>
    <row r="3" spans="1:17" s="77" customFormat="1" ht="11.25" customHeight="1" x14ac:dyDescent="0.35">
      <c r="A3" s="7"/>
      <c r="B3" s="6"/>
      <c r="C3" s="6"/>
      <c r="D3" s="6"/>
      <c r="E3" s="6"/>
      <c r="F3" s="6"/>
      <c r="G3" s="8"/>
      <c r="H3" s="6"/>
      <c r="I3" s="6"/>
      <c r="J3" s="6"/>
      <c r="K3" s="6"/>
      <c r="L3" s="6"/>
      <c r="M3" s="6"/>
      <c r="N3" s="6"/>
      <c r="O3" s="6"/>
      <c r="P3" s="6"/>
      <c r="Q3" s="6"/>
    </row>
    <row r="6" spans="1:17" x14ac:dyDescent="0.35">
      <c r="B6" s="76" t="s">
        <v>47</v>
      </c>
    </row>
    <row r="7" spans="1:17" x14ac:dyDescent="0.35">
      <c r="B7" s="76" t="s">
        <v>46</v>
      </c>
    </row>
    <row r="8" spans="1:17" x14ac:dyDescent="0.35">
      <c r="B8" s="84" t="s">
        <v>146</v>
      </c>
    </row>
    <row r="9" spans="1:17" x14ac:dyDescent="0.35">
      <c r="B9" s="84"/>
    </row>
    <row r="10" spans="1:17" x14ac:dyDescent="0.35">
      <c r="C10" s="81" t="s">
        <v>48</v>
      </c>
    </row>
    <row r="11" spans="1:17" x14ac:dyDescent="0.35">
      <c r="D11" s="76">
        <v>1</v>
      </c>
      <c r="E11" s="82" t="s">
        <v>73</v>
      </c>
      <c r="F11" s="76" t="s">
        <v>142</v>
      </c>
    </row>
    <row r="12" spans="1:17" x14ac:dyDescent="0.35">
      <c r="D12" s="76">
        <v>2</v>
      </c>
      <c r="E12" s="82" t="s">
        <v>169</v>
      </c>
    </row>
    <row r="13" spans="1:17" x14ac:dyDescent="0.35">
      <c r="D13" s="76">
        <v>3</v>
      </c>
      <c r="E13" s="82" t="s">
        <v>170</v>
      </c>
      <c r="G13" s="76" t="s">
        <v>147</v>
      </c>
    </row>
    <row r="14" spans="1:17" x14ac:dyDescent="0.35">
      <c r="D14" s="76">
        <v>4</v>
      </c>
      <c r="E14" s="82"/>
    </row>
    <row r="15" spans="1:17" x14ac:dyDescent="0.35">
      <c r="D15" s="76">
        <v>5</v>
      </c>
      <c r="E15" s="82"/>
    </row>
  </sheetData>
  <sheetProtection password="CF41" sheet="1" objects="1" scenarios="1" selectLockedCells="1"/>
  <mergeCells count="2">
    <mergeCell ref="G1:K1"/>
    <mergeCell ref="A2:B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3" tint="0.59999389629810485"/>
    <pageSetUpPr fitToPage="1"/>
  </sheetPr>
  <dimension ref="A1:K64"/>
  <sheetViews>
    <sheetView showGridLines="0" topLeftCell="B1" zoomScale="80" zoomScaleNormal="80" workbookViewId="0">
      <pane ySplit="12" topLeftCell="A27" activePane="bottomLeft" state="frozen"/>
      <selection pane="bottomLeft" activeCell="G31" sqref="G31"/>
    </sheetView>
  </sheetViews>
  <sheetFormatPr defaultColWidth="9.1796875" defaultRowHeight="14.5" x14ac:dyDescent="0.35"/>
  <cols>
    <col min="1" max="1" width="19.81640625" style="77" customWidth="1"/>
    <col min="2" max="2" width="22.54296875" style="77" customWidth="1"/>
    <col min="3" max="3" width="20.81640625" style="77" customWidth="1"/>
    <col min="4" max="4" width="20" style="77" customWidth="1"/>
    <col min="5" max="5" width="23.54296875" style="103" customWidth="1"/>
    <col min="6" max="6" width="14.26953125" style="77" customWidth="1"/>
    <col min="7" max="7" width="27" style="77" customWidth="1"/>
    <col min="8" max="8" width="21.453125" style="77" customWidth="1"/>
    <col min="9" max="9" width="11.453125" style="77" customWidth="1"/>
    <col min="10" max="10" width="15.26953125" style="77" customWidth="1"/>
    <col min="11" max="11" width="49.7265625" style="77" customWidth="1"/>
    <col min="12" max="16384" width="9.1796875" style="77"/>
  </cols>
  <sheetData>
    <row r="1" spans="1:11" ht="22.5" customHeight="1" x14ac:dyDescent="0.45">
      <c r="A1" s="73" t="s">
        <v>55</v>
      </c>
      <c r="B1" s="90" t="s">
        <v>54</v>
      </c>
      <c r="C1" s="73">
        <f>Instructions!H22</f>
        <v>2022</v>
      </c>
      <c r="D1" s="219" t="s">
        <v>159</v>
      </c>
      <c r="E1" s="219"/>
      <c r="F1" s="219"/>
      <c r="G1" s="75"/>
      <c r="H1" s="75"/>
      <c r="I1" s="75"/>
      <c r="J1" s="75"/>
      <c r="K1" s="75"/>
    </row>
    <row r="2" spans="1:11" x14ac:dyDescent="0.35">
      <c r="A2" s="101" t="s">
        <v>20</v>
      </c>
      <c r="B2" s="75"/>
      <c r="C2" s="10" t="str">
        <f>Instructions!D22</f>
        <v>The North Downs Insurance Institute</v>
      </c>
      <c r="D2" s="75"/>
      <c r="E2" s="75"/>
      <c r="F2" s="74"/>
      <c r="G2" s="74"/>
      <c r="H2" s="74"/>
      <c r="I2" s="74"/>
      <c r="J2" s="74"/>
      <c r="K2" s="74"/>
    </row>
    <row r="3" spans="1:11" ht="11.25" customHeight="1" x14ac:dyDescent="0.35">
      <c r="A3" s="79"/>
      <c r="B3" s="75"/>
      <c r="C3" s="75"/>
      <c r="D3" s="80"/>
      <c r="E3" s="75"/>
      <c r="F3" s="75"/>
      <c r="G3" s="75"/>
      <c r="H3" s="75"/>
      <c r="I3" s="75"/>
      <c r="J3" s="75"/>
      <c r="K3" s="75"/>
    </row>
    <row r="4" spans="1:11" ht="11.25" customHeight="1" x14ac:dyDescent="0.35">
      <c r="A4" s="102"/>
      <c r="D4" s="103"/>
      <c r="E4" s="77"/>
    </row>
    <row r="5" spans="1:11" ht="15" customHeight="1" x14ac:dyDescent="0.35">
      <c r="A5" s="149" t="s">
        <v>129</v>
      </c>
      <c r="B5" s="148"/>
      <c r="C5" s="148"/>
      <c r="D5" s="148"/>
      <c r="E5" s="148"/>
      <c r="F5" s="148"/>
      <c r="G5" s="148"/>
      <c r="H5" s="148"/>
      <c r="I5" s="148"/>
      <c r="J5" s="148"/>
    </row>
    <row r="6" spans="1:11" ht="8.25" customHeight="1" x14ac:dyDescent="0.35">
      <c r="A6" s="148"/>
      <c r="B6" s="148"/>
      <c r="C6" s="148"/>
      <c r="D6" s="148"/>
      <c r="E6" s="148"/>
      <c r="F6" s="148"/>
      <c r="G6" s="148"/>
      <c r="H6" s="148"/>
      <c r="I6" s="148"/>
      <c r="J6" s="148"/>
    </row>
    <row r="7" spans="1:11" ht="16.5" customHeight="1" x14ac:dyDescent="0.45">
      <c r="A7" s="151" t="s">
        <v>156</v>
      </c>
      <c r="C7" s="173"/>
      <c r="D7" s="103" t="s">
        <v>168</v>
      </c>
      <c r="E7" s="77"/>
    </row>
    <row r="8" spans="1:11" ht="15.75" customHeight="1" x14ac:dyDescent="0.35">
      <c r="A8" s="23"/>
      <c r="C8" s="171"/>
      <c r="D8" s="103"/>
      <c r="E8" s="77"/>
    </row>
    <row r="9" spans="1:11" s="102" customFormat="1" ht="14.25" customHeight="1" x14ac:dyDescent="0.35">
      <c r="A9" s="140" t="s">
        <v>66</v>
      </c>
      <c r="B9" s="140" t="s">
        <v>66</v>
      </c>
      <c r="C9" s="172" t="s">
        <v>66</v>
      </c>
      <c r="D9" s="140" t="s">
        <v>18</v>
      </c>
      <c r="E9" s="140" t="s">
        <v>18</v>
      </c>
      <c r="F9" s="172" t="s">
        <v>18</v>
      </c>
      <c r="G9" s="140"/>
      <c r="H9" s="172" t="s">
        <v>18</v>
      </c>
      <c r="I9" s="172" t="s">
        <v>18</v>
      </c>
      <c r="J9" s="140" t="s">
        <v>18</v>
      </c>
      <c r="K9" s="140" t="s">
        <v>18</v>
      </c>
    </row>
    <row r="10" spans="1:11" s="102" customFormat="1" ht="29.25" customHeight="1" x14ac:dyDescent="0.35">
      <c r="A10" s="161" t="s">
        <v>110</v>
      </c>
      <c r="B10" s="162" t="s">
        <v>0</v>
      </c>
      <c r="C10" s="162" t="s">
        <v>53</v>
      </c>
      <c r="D10" s="163" t="s">
        <v>13</v>
      </c>
      <c r="E10" s="164" t="s">
        <v>114</v>
      </c>
      <c r="F10" s="163" t="s">
        <v>22</v>
      </c>
      <c r="G10" s="163" t="s">
        <v>1</v>
      </c>
      <c r="H10" s="163" t="s">
        <v>2</v>
      </c>
      <c r="I10" s="162" t="s">
        <v>40</v>
      </c>
      <c r="J10" s="162" t="s">
        <v>62</v>
      </c>
      <c r="K10" s="163" t="s">
        <v>7</v>
      </c>
    </row>
    <row r="11" spans="1:11" s="102" customFormat="1" ht="14.25" customHeight="1" x14ac:dyDescent="0.35">
      <c r="A11" s="157" t="s">
        <v>127</v>
      </c>
      <c r="B11" s="157" t="s">
        <v>127</v>
      </c>
      <c r="C11" s="157" t="s">
        <v>128</v>
      </c>
      <c r="D11" s="157" t="s">
        <v>128</v>
      </c>
      <c r="E11" s="157" t="s">
        <v>127</v>
      </c>
      <c r="F11" s="157" t="s">
        <v>127</v>
      </c>
      <c r="G11" s="157" t="s">
        <v>127</v>
      </c>
      <c r="H11" s="157" t="s">
        <v>128</v>
      </c>
      <c r="I11" s="157" t="s">
        <v>127</v>
      </c>
      <c r="J11" s="157" t="s">
        <v>128</v>
      </c>
      <c r="K11" s="157" t="s">
        <v>127</v>
      </c>
    </row>
    <row r="12" spans="1:11" s="107" customFormat="1" ht="15" thickBot="1" x14ac:dyDescent="0.4">
      <c r="A12" s="154" t="s">
        <v>111</v>
      </c>
      <c r="B12" s="141" t="s">
        <v>143</v>
      </c>
      <c r="C12" s="141" t="s">
        <v>45</v>
      </c>
      <c r="D12" s="141" t="s">
        <v>12</v>
      </c>
      <c r="E12" s="142" t="s">
        <v>36</v>
      </c>
      <c r="F12" s="143" t="s">
        <v>162</v>
      </c>
      <c r="G12" s="144" t="s">
        <v>37</v>
      </c>
      <c r="H12" s="145" t="s">
        <v>41</v>
      </c>
      <c r="I12" s="145" t="s">
        <v>163</v>
      </c>
      <c r="J12" s="146" t="s">
        <v>63</v>
      </c>
      <c r="K12" s="147" t="s">
        <v>144</v>
      </c>
    </row>
    <row r="13" spans="1:11" s="18" customFormat="1" ht="29.5" thickTop="1" x14ac:dyDescent="0.35">
      <c r="A13" s="155"/>
      <c r="B13" s="136">
        <v>44592</v>
      </c>
      <c r="C13" s="136" t="s">
        <v>169</v>
      </c>
      <c r="D13" s="136" t="s">
        <v>10</v>
      </c>
      <c r="E13" s="135">
        <v>1</v>
      </c>
      <c r="F13" s="137">
        <v>0.19</v>
      </c>
      <c r="G13" s="138" t="s">
        <v>185</v>
      </c>
      <c r="H13" s="27" t="s">
        <v>118</v>
      </c>
      <c r="I13" s="139">
        <v>2022</v>
      </c>
      <c r="J13" s="139" t="s">
        <v>173</v>
      </c>
      <c r="K13" s="135" t="s">
        <v>186</v>
      </c>
    </row>
    <row r="14" spans="1:11" s="18" customFormat="1" ht="15" customHeight="1" x14ac:dyDescent="0.35">
      <c r="A14" s="210"/>
      <c r="B14" s="26">
        <v>44620</v>
      </c>
      <c r="C14" s="26" t="s">
        <v>169</v>
      </c>
      <c r="D14" s="136" t="s">
        <v>10</v>
      </c>
      <c r="E14" s="27">
        <v>2</v>
      </c>
      <c r="F14" s="108">
        <v>0.17</v>
      </c>
      <c r="G14" s="2" t="s">
        <v>185</v>
      </c>
      <c r="H14" s="27" t="s">
        <v>118</v>
      </c>
      <c r="I14" s="25">
        <v>2022</v>
      </c>
      <c r="J14" s="139" t="s">
        <v>173</v>
      </c>
      <c r="K14" s="27" t="s">
        <v>186</v>
      </c>
    </row>
    <row r="15" spans="1:11" s="18" customFormat="1" ht="29" x14ac:dyDescent="0.35">
      <c r="A15" s="156">
        <v>1028756</v>
      </c>
      <c r="B15" s="26">
        <v>44651</v>
      </c>
      <c r="C15" s="26" t="s">
        <v>169</v>
      </c>
      <c r="D15" s="136" t="s">
        <v>10</v>
      </c>
      <c r="E15" s="135">
        <v>3</v>
      </c>
      <c r="F15" s="108">
        <v>0.19</v>
      </c>
      <c r="G15" s="2" t="s">
        <v>185</v>
      </c>
      <c r="H15" s="27" t="s">
        <v>118</v>
      </c>
      <c r="I15" s="25">
        <v>2022</v>
      </c>
      <c r="J15" s="139" t="s">
        <v>173</v>
      </c>
      <c r="K15" s="27" t="s">
        <v>186</v>
      </c>
    </row>
    <row r="16" spans="1:11" s="18" customFormat="1" x14ac:dyDescent="0.35">
      <c r="A16" s="156"/>
      <c r="B16" s="26"/>
      <c r="C16" s="26"/>
      <c r="D16" s="136"/>
      <c r="E16" s="27"/>
      <c r="F16" s="108"/>
      <c r="G16" s="2"/>
      <c r="H16" s="27"/>
      <c r="I16" s="25"/>
      <c r="J16" s="139"/>
      <c r="K16" s="27"/>
    </row>
    <row r="17" spans="1:11" s="18" customFormat="1" ht="29" x14ac:dyDescent="0.35">
      <c r="A17" s="156">
        <v>1028756</v>
      </c>
      <c r="B17" s="26">
        <v>44680</v>
      </c>
      <c r="C17" s="26" t="s">
        <v>169</v>
      </c>
      <c r="D17" s="136" t="s">
        <v>10</v>
      </c>
      <c r="E17" s="135">
        <v>5</v>
      </c>
      <c r="F17" s="108">
        <v>1.58</v>
      </c>
      <c r="G17" s="2" t="s">
        <v>185</v>
      </c>
      <c r="H17" s="27" t="s">
        <v>118</v>
      </c>
      <c r="I17" s="25">
        <v>2022</v>
      </c>
      <c r="J17" s="139" t="s">
        <v>173</v>
      </c>
      <c r="K17" s="27" t="s">
        <v>186</v>
      </c>
    </row>
    <row r="18" spans="1:11" s="18" customFormat="1" ht="29" x14ac:dyDescent="0.35">
      <c r="A18" s="27" t="s">
        <v>174</v>
      </c>
      <c r="B18" s="26">
        <v>44712</v>
      </c>
      <c r="C18" s="26" t="s">
        <v>169</v>
      </c>
      <c r="D18" s="26" t="s">
        <v>10</v>
      </c>
      <c r="E18" s="27">
        <v>6</v>
      </c>
      <c r="F18" s="108">
        <v>1.99</v>
      </c>
      <c r="G18" s="2" t="s">
        <v>185</v>
      </c>
      <c r="H18" s="2" t="s">
        <v>118</v>
      </c>
      <c r="I18" s="25">
        <v>2022</v>
      </c>
      <c r="J18" s="139" t="s">
        <v>173</v>
      </c>
      <c r="K18" s="27" t="s">
        <v>186</v>
      </c>
    </row>
    <row r="19" spans="1:11" s="18" customFormat="1" ht="29" x14ac:dyDescent="0.35">
      <c r="A19" s="156">
        <v>1028756</v>
      </c>
      <c r="B19" s="26">
        <v>44742</v>
      </c>
      <c r="C19" s="26" t="s">
        <v>169</v>
      </c>
      <c r="D19" s="136" t="s">
        <v>10</v>
      </c>
      <c r="E19" s="135">
        <v>7</v>
      </c>
      <c r="F19" s="108">
        <v>1.86</v>
      </c>
      <c r="G19" s="2" t="s">
        <v>185</v>
      </c>
      <c r="H19" s="27" t="s">
        <v>118</v>
      </c>
      <c r="I19" s="25">
        <v>2022</v>
      </c>
      <c r="J19" s="139" t="s">
        <v>173</v>
      </c>
      <c r="K19" s="27" t="s">
        <v>186</v>
      </c>
    </row>
    <row r="20" spans="1:11" s="18" customFormat="1" ht="29" x14ac:dyDescent="0.35">
      <c r="A20" s="156">
        <v>1028756</v>
      </c>
      <c r="B20" s="26">
        <v>44771</v>
      </c>
      <c r="C20" s="26" t="s">
        <v>169</v>
      </c>
      <c r="D20" s="136" t="s">
        <v>10</v>
      </c>
      <c r="E20" s="27">
        <v>8</v>
      </c>
      <c r="F20" s="108">
        <v>1.8</v>
      </c>
      <c r="G20" s="2" t="s">
        <v>185</v>
      </c>
      <c r="H20" s="27" t="s">
        <v>118</v>
      </c>
      <c r="I20" s="25">
        <v>2022</v>
      </c>
      <c r="J20" s="139" t="s">
        <v>173</v>
      </c>
      <c r="K20" s="27" t="s">
        <v>186</v>
      </c>
    </row>
    <row r="21" spans="1:11" s="18" customFormat="1" ht="29" x14ac:dyDescent="0.35">
      <c r="A21" s="156">
        <v>1028756</v>
      </c>
      <c r="B21" s="26">
        <v>44804</v>
      </c>
      <c r="C21" s="26" t="s">
        <v>169</v>
      </c>
      <c r="D21" s="136" t="s">
        <v>10</v>
      </c>
      <c r="E21" s="135">
        <v>9</v>
      </c>
      <c r="F21" s="108">
        <v>2.0499999999999998</v>
      </c>
      <c r="G21" s="2" t="s">
        <v>185</v>
      </c>
      <c r="H21" s="27" t="s">
        <v>118</v>
      </c>
      <c r="I21" s="25">
        <v>2022</v>
      </c>
      <c r="J21" s="139" t="s">
        <v>173</v>
      </c>
      <c r="K21" s="27" t="s">
        <v>186</v>
      </c>
    </row>
    <row r="22" spans="1:11" s="18" customFormat="1" ht="29" x14ac:dyDescent="0.35">
      <c r="A22" s="156">
        <v>1028756</v>
      </c>
      <c r="B22" s="26">
        <v>44834</v>
      </c>
      <c r="C22" s="26" t="s">
        <v>169</v>
      </c>
      <c r="D22" s="136" t="s">
        <v>10</v>
      </c>
      <c r="E22" s="27">
        <v>10</v>
      </c>
      <c r="F22" s="108">
        <v>4.0999999999999996</v>
      </c>
      <c r="G22" s="2" t="s">
        <v>185</v>
      </c>
      <c r="H22" s="27" t="s">
        <v>118</v>
      </c>
      <c r="I22" s="25">
        <v>2022</v>
      </c>
      <c r="J22" s="139" t="s">
        <v>173</v>
      </c>
      <c r="K22" s="27" t="s">
        <v>186</v>
      </c>
    </row>
    <row r="23" spans="1:11" s="18" customFormat="1" ht="29" x14ac:dyDescent="0.35">
      <c r="A23" s="156">
        <v>1028756</v>
      </c>
      <c r="B23" s="26">
        <v>44865</v>
      </c>
      <c r="C23" s="26" t="s">
        <v>169</v>
      </c>
      <c r="D23" s="136" t="s">
        <v>10</v>
      </c>
      <c r="E23" s="135">
        <v>11</v>
      </c>
      <c r="F23" s="108">
        <v>7.39</v>
      </c>
      <c r="G23" s="2" t="s">
        <v>185</v>
      </c>
      <c r="H23" s="27" t="s">
        <v>118</v>
      </c>
      <c r="I23" s="25">
        <v>2022</v>
      </c>
      <c r="J23" s="139" t="s">
        <v>173</v>
      </c>
      <c r="K23" s="27" t="s">
        <v>186</v>
      </c>
    </row>
    <row r="24" spans="1:11" s="18" customFormat="1" ht="29" x14ac:dyDescent="0.35">
      <c r="A24" s="156"/>
      <c r="B24" s="26">
        <v>44895</v>
      </c>
      <c r="C24" s="26" t="s">
        <v>169</v>
      </c>
      <c r="D24" s="136" t="s">
        <v>10</v>
      </c>
      <c r="E24" s="27">
        <v>12</v>
      </c>
      <c r="F24" s="108">
        <v>13.05</v>
      </c>
      <c r="G24" s="2" t="s">
        <v>185</v>
      </c>
      <c r="H24" s="27" t="s">
        <v>118</v>
      </c>
      <c r="I24" s="25">
        <v>2022</v>
      </c>
      <c r="J24" s="139" t="s">
        <v>173</v>
      </c>
      <c r="K24" s="27" t="s">
        <v>186</v>
      </c>
    </row>
    <row r="25" spans="1:11" s="18" customFormat="1" ht="29" x14ac:dyDescent="0.35">
      <c r="A25" s="156"/>
      <c r="B25" s="26">
        <v>44925</v>
      </c>
      <c r="C25" s="26" t="s">
        <v>169</v>
      </c>
      <c r="D25" s="136" t="s">
        <v>10</v>
      </c>
      <c r="E25" s="135">
        <v>13</v>
      </c>
      <c r="F25" s="108">
        <v>14.92</v>
      </c>
      <c r="G25" s="2" t="s">
        <v>185</v>
      </c>
      <c r="H25" s="27" t="s">
        <v>118</v>
      </c>
      <c r="I25" s="25">
        <v>2022</v>
      </c>
      <c r="J25" s="139" t="s">
        <v>173</v>
      </c>
      <c r="K25" s="27" t="s">
        <v>186</v>
      </c>
    </row>
    <row r="26" spans="1:11" s="18" customFormat="1" x14ac:dyDescent="0.35">
      <c r="A26" s="156"/>
      <c r="B26" s="26">
        <v>44565</v>
      </c>
      <c r="C26" s="26" t="s">
        <v>73</v>
      </c>
      <c r="D26" s="136" t="s">
        <v>10</v>
      </c>
      <c r="E26" s="27">
        <v>14</v>
      </c>
      <c r="F26" s="108">
        <v>110</v>
      </c>
      <c r="G26" s="2" t="s">
        <v>203</v>
      </c>
      <c r="H26" s="27" t="s">
        <v>91</v>
      </c>
      <c r="I26" s="25">
        <v>2022</v>
      </c>
      <c r="J26" s="139" t="s">
        <v>173</v>
      </c>
      <c r="K26" s="27" t="s">
        <v>204</v>
      </c>
    </row>
    <row r="27" spans="1:11" s="18" customFormat="1" x14ac:dyDescent="0.35">
      <c r="A27" s="156"/>
      <c r="B27" s="26">
        <v>44568</v>
      </c>
      <c r="C27" s="26" t="s">
        <v>73</v>
      </c>
      <c r="D27" s="136" t="s">
        <v>10</v>
      </c>
      <c r="E27" s="135">
        <v>15</v>
      </c>
      <c r="F27" s="108">
        <v>85</v>
      </c>
      <c r="G27" s="2" t="s">
        <v>205</v>
      </c>
      <c r="H27" s="27" t="s">
        <v>91</v>
      </c>
      <c r="I27" s="25">
        <v>2022</v>
      </c>
      <c r="J27" s="139" t="s">
        <v>173</v>
      </c>
      <c r="K27" s="27" t="s">
        <v>204</v>
      </c>
    </row>
    <row r="28" spans="1:11" s="18" customFormat="1" x14ac:dyDescent="0.35">
      <c r="A28" s="156"/>
      <c r="B28" s="26">
        <v>44574</v>
      </c>
      <c r="C28" s="26" t="s">
        <v>73</v>
      </c>
      <c r="D28" s="136" t="s">
        <v>10</v>
      </c>
      <c r="E28" s="27">
        <v>16</v>
      </c>
      <c r="F28" s="108">
        <v>850</v>
      </c>
      <c r="G28" s="2" t="s">
        <v>206</v>
      </c>
      <c r="H28" s="27" t="s">
        <v>91</v>
      </c>
      <c r="I28" s="25">
        <v>2022</v>
      </c>
      <c r="J28" s="139" t="s">
        <v>173</v>
      </c>
      <c r="K28" s="27" t="s">
        <v>204</v>
      </c>
    </row>
    <row r="29" spans="1:11" s="18" customFormat="1" x14ac:dyDescent="0.35">
      <c r="A29" s="156"/>
      <c r="B29" s="26">
        <v>44578</v>
      </c>
      <c r="C29" s="26" t="s">
        <v>73</v>
      </c>
      <c r="D29" s="136" t="s">
        <v>10</v>
      </c>
      <c r="E29" s="135">
        <v>17</v>
      </c>
      <c r="F29" s="108">
        <v>110</v>
      </c>
      <c r="G29" s="2" t="s">
        <v>207</v>
      </c>
      <c r="H29" s="27" t="s">
        <v>91</v>
      </c>
      <c r="I29" s="25">
        <v>2022</v>
      </c>
      <c r="J29" s="139" t="s">
        <v>173</v>
      </c>
      <c r="K29" s="27" t="s">
        <v>204</v>
      </c>
    </row>
    <row r="30" spans="1:11" s="18" customFormat="1" x14ac:dyDescent="0.35">
      <c r="A30" s="156"/>
      <c r="B30" s="26">
        <v>44579</v>
      </c>
      <c r="C30" s="26" t="s">
        <v>73</v>
      </c>
      <c r="D30" s="136" t="s">
        <v>10</v>
      </c>
      <c r="E30" s="27">
        <v>18</v>
      </c>
      <c r="F30" s="108">
        <v>510</v>
      </c>
      <c r="G30" s="2" t="s">
        <v>208</v>
      </c>
      <c r="H30" s="27" t="s">
        <v>91</v>
      </c>
      <c r="I30" s="25">
        <v>2022</v>
      </c>
      <c r="J30" s="25" t="s">
        <v>173</v>
      </c>
      <c r="K30" s="27" t="s">
        <v>268</v>
      </c>
    </row>
    <row r="31" spans="1:11" s="18" customFormat="1" x14ac:dyDescent="0.35">
      <c r="A31" s="156"/>
      <c r="B31" s="26"/>
      <c r="C31" s="26"/>
      <c r="D31" s="136"/>
      <c r="E31" s="27">
        <v>18</v>
      </c>
      <c r="F31" s="108"/>
      <c r="G31" s="2"/>
      <c r="H31" s="27"/>
      <c r="I31" s="25"/>
      <c r="J31" s="139"/>
      <c r="K31" s="27"/>
    </row>
    <row r="32" spans="1:11" s="18" customFormat="1" x14ac:dyDescent="0.35">
      <c r="A32" s="156"/>
      <c r="B32" s="26">
        <v>44594</v>
      </c>
      <c r="C32" s="26" t="s">
        <v>73</v>
      </c>
      <c r="D32" s="136" t="s">
        <v>10</v>
      </c>
      <c r="E32" s="135">
        <v>19</v>
      </c>
      <c r="F32" s="108">
        <v>40</v>
      </c>
      <c r="G32" s="2" t="s">
        <v>209</v>
      </c>
      <c r="H32" s="27" t="s">
        <v>91</v>
      </c>
      <c r="I32" s="25">
        <v>2022</v>
      </c>
      <c r="J32" s="139" t="s">
        <v>173</v>
      </c>
      <c r="K32" s="27" t="s">
        <v>204</v>
      </c>
    </row>
    <row r="33" spans="1:11" s="18" customFormat="1" x14ac:dyDescent="0.35">
      <c r="A33" s="156"/>
      <c r="B33" s="26">
        <v>44594</v>
      </c>
      <c r="C33" s="26" t="s">
        <v>73</v>
      </c>
      <c r="D33" s="136" t="s">
        <v>10</v>
      </c>
      <c r="E33" s="27">
        <v>20</v>
      </c>
      <c r="F33" s="108">
        <v>55</v>
      </c>
      <c r="G33" s="2" t="s">
        <v>210</v>
      </c>
      <c r="H33" s="27" t="s">
        <v>91</v>
      </c>
      <c r="I33" s="25">
        <v>2022</v>
      </c>
      <c r="J33" s="139" t="s">
        <v>173</v>
      </c>
      <c r="K33" s="27" t="s">
        <v>204</v>
      </c>
    </row>
    <row r="34" spans="1:11" s="18" customFormat="1" x14ac:dyDescent="0.35">
      <c r="A34" s="156"/>
      <c r="B34" s="26">
        <v>44595</v>
      </c>
      <c r="C34" s="26" t="s">
        <v>73</v>
      </c>
      <c r="D34" s="136" t="s">
        <v>10</v>
      </c>
      <c r="E34" s="135">
        <v>21</v>
      </c>
      <c r="F34" s="108">
        <v>11269.65</v>
      </c>
      <c r="G34" s="2" t="s">
        <v>183</v>
      </c>
      <c r="H34" s="27" t="s">
        <v>85</v>
      </c>
      <c r="I34" s="25">
        <v>2022</v>
      </c>
      <c r="J34" s="139" t="s">
        <v>173</v>
      </c>
      <c r="K34" s="27" t="s">
        <v>211</v>
      </c>
    </row>
    <row r="35" spans="1:11" s="18" customFormat="1" x14ac:dyDescent="0.35">
      <c r="A35" s="156"/>
      <c r="B35" s="26">
        <v>44596</v>
      </c>
      <c r="C35" s="26" t="s">
        <v>73</v>
      </c>
      <c r="D35" s="136" t="s">
        <v>10</v>
      </c>
      <c r="E35" s="27">
        <v>22</v>
      </c>
      <c r="F35" s="108">
        <v>40</v>
      </c>
      <c r="G35" s="2" t="s">
        <v>212</v>
      </c>
      <c r="H35" s="27" t="s">
        <v>91</v>
      </c>
      <c r="I35" s="25">
        <v>2022</v>
      </c>
      <c r="J35" s="139" t="s">
        <v>173</v>
      </c>
      <c r="K35" s="27" t="s">
        <v>204</v>
      </c>
    </row>
    <row r="36" spans="1:11" s="18" customFormat="1" x14ac:dyDescent="0.35">
      <c r="A36" s="156"/>
      <c r="B36" s="26">
        <v>44599</v>
      </c>
      <c r="C36" s="26" t="s">
        <v>73</v>
      </c>
      <c r="D36" s="136" t="s">
        <v>10</v>
      </c>
      <c r="E36" s="135">
        <v>23</v>
      </c>
      <c r="F36" s="108">
        <v>55</v>
      </c>
      <c r="G36" s="2" t="s">
        <v>213</v>
      </c>
      <c r="H36" s="27" t="s">
        <v>91</v>
      </c>
      <c r="I36" s="25">
        <v>2022</v>
      </c>
      <c r="J36" s="139" t="s">
        <v>173</v>
      </c>
      <c r="K36" s="27" t="s">
        <v>204</v>
      </c>
    </row>
    <row r="37" spans="1:11" s="18" customFormat="1" x14ac:dyDescent="0.35">
      <c r="A37" s="156"/>
      <c r="B37" s="26">
        <v>44599</v>
      </c>
      <c r="C37" s="26" t="s">
        <v>73</v>
      </c>
      <c r="D37" s="136" t="s">
        <v>10</v>
      </c>
      <c r="E37" s="27">
        <v>24</v>
      </c>
      <c r="F37" s="108">
        <v>55</v>
      </c>
      <c r="G37" s="2" t="s">
        <v>214</v>
      </c>
      <c r="H37" s="27" t="s">
        <v>91</v>
      </c>
      <c r="I37" s="25">
        <v>2022</v>
      </c>
      <c r="J37" s="139" t="s">
        <v>173</v>
      </c>
      <c r="K37" s="27" t="s">
        <v>204</v>
      </c>
    </row>
    <row r="38" spans="1:11" s="18" customFormat="1" x14ac:dyDescent="0.35">
      <c r="A38" s="156"/>
      <c r="B38" s="26">
        <v>44599</v>
      </c>
      <c r="C38" s="26" t="s">
        <v>73</v>
      </c>
      <c r="D38" s="136" t="s">
        <v>10</v>
      </c>
      <c r="E38" s="135">
        <v>25</v>
      </c>
      <c r="F38" s="108">
        <v>110</v>
      </c>
      <c r="G38" s="2" t="s">
        <v>215</v>
      </c>
      <c r="H38" s="27" t="s">
        <v>91</v>
      </c>
      <c r="I38" s="25">
        <v>2022</v>
      </c>
      <c r="J38" s="139" t="s">
        <v>173</v>
      </c>
      <c r="K38" s="27" t="s">
        <v>204</v>
      </c>
    </row>
    <row r="39" spans="1:11" s="18" customFormat="1" x14ac:dyDescent="0.35">
      <c r="A39" s="156"/>
      <c r="B39" s="26">
        <v>44601</v>
      </c>
      <c r="C39" s="26" t="s">
        <v>73</v>
      </c>
      <c r="D39" s="136" t="s">
        <v>10</v>
      </c>
      <c r="E39" s="27">
        <v>26</v>
      </c>
      <c r="F39" s="108">
        <v>340</v>
      </c>
      <c r="G39" s="2" t="s">
        <v>216</v>
      </c>
      <c r="H39" s="27" t="s">
        <v>91</v>
      </c>
      <c r="I39" s="25">
        <v>2022</v>
      </c>
      <c r="J39" s="139" t="s">
        <v>173</v>
      </c>
      <c r="K39" s="27" t="s">
        <v>204</v>
      </c>
    </row>
    <row r="40" spans="1:11" s="18" customFormat="1" x14ac:dyDescent="0.35">
      <c r="A40" s="156"/>
      <c r="B40" s="26">
        <v>44601</v>
      </c>
      <c r="C40" s="26" t="s">
        <v>73</v>
      </c>
      <c r="D40" s="136" t="s">
        <v>10</v>
      </c>
      <c r="E40" s="135">
        <v>27</v>
      </c>
      <c r="F40" s="108">
        <v>80</v>
      </c>
      <c r="G40" s="2" t="s">
        <v>217</v>
      </c>
      <c r="H40" s="27" t="s">
        <v>91</v>
      </c>
      <c r="I40" s="25">
        <v>2022</v>
      </c>
      <c r="J40" s="139" t="s">
        <v>173</v>
      </c>
      <c r="K40" s="27" t="s">
        <v>204</v>
      </c>
    </row>
    <row r="41" spans="1:11" s="18" customFormat="1" x14ac:dyDescent="0.35">
      <c r="A41" s="156"/>
      <c r="B41" s="26">
        <v>44608</v>
      </c>
      <c r="C41" s="26" t="s">
        <v>73</v>
      </c>
      <c r="D41" s="136" t="s">
        <v>10</v>
      </c>
      <c r="E41" s="27">
        <v>28</v>
      </c>
      <c r="F41" s="108">
        <v>60</v>
      </c>
      <c r="G41" s="2" t="s">
        <v>218</v>
      </c>
      <c r="H41" s="27" t="s">
        <v>91</v>
      </c>
      <c r="I41" s="25">
        <v>2022</v>
      </c>
      <c r="J41" s="139" t="s">
        <v>173</v>
      </c>
      <c r="K41" s="27" t="s">
        <v>204</v>
      </c>
    </row>
    <row r="42" spans="1:11" s="18" customFormat="1" x14ac:dyDescent="0.35">
      <c r="A42" s="156"/>
      <c r="B42" s="26">
        <v>44609</v>
      </c>
      <c r="C42" s="26" t="s">
        <v>73</v>
      </c>
      <c r="D42" s="136" t="s">
        <v>10</v>
      </c>
      <c r="E42" s="135">
        <v>29</v>
      </c>
      <c r="F42" s="108">
        <v>225</v>
      </c>
      <c r="G42" s="2" t="s">
        <v>219</v>
      </c>
      <c r="H42" s="27" t="s">
        <v>91</v>
      </c>
      <c r="I42" s="25">
        <v>2022</v>
      </c>
      <c r="J42" s="139" t="s">
        <v>173</v>
      </c>
      <c r="K42" s="27" t="s">
        <v>204</v>
      </c>
    </row>
    <row r="43" spans="1:11" s="18" customFormat="1" x14ac:dyDescent="0.35">
      <c r="A43" s="156"/>
      <c r="B43" s="26">
        <v>44609</v>
      </c>
      <c r="C43" s="26" t="s">
        <v>73</v>
      </c>
      <c r="D43" s="136" t="s">
        <v>10</v>
      </c>
      <c r="E43" s="27">
        <v>30</v>
      </c>
      <c r="F43" s="108">
        <v>40</v>
      </c>
      <c r="G43" s="2" t="s">
        <v>215</v>
      </c>
      <c r="H43" s="27" t="s">
        <v>91</v>
      </c>
      <c r="I43" s="25">
        <v>2022</v>
      </c>
      <c r="J43" s="139" t="s">
        <v>173</v>
      </c>
      <c r="K43" s="27" t="s">
        <v>204</v>
      </c>
    </row>
    <row r="44" spans="1:11" s="18" customFormat="1" x14ac:dyDescent="0.35">
      <c r="A44" s="156"/>
      <c r="B44" s="26">
        <v>44614</v>
      </c>
      <c r="C44" s="26" t="s">
        <v>73</v>
      </c>
      <c r="D44" s="136" t="s">
        <v>10</v>
      </c>
      <c r="E44" s="135">
        <v>31</v>
      </c>
      <c r="F44" s="108">
        <v>40</v>
      </c>
      <c r="G44" s="2" t="s">
        <v>220</v>
      </c>
      <c r="H44" s="27" t="s">
        <v>91</v>
      </c>
      <c r="I44" s="25">
        <v>2022</v>
      </c>
      <c r="J44" s="139" t="s">
        <v>173</v>
      </c>
      <c r="K44" s="27" t="s">
        <v>204</v>
      </c>
    </row>
    <row r="45" spans="1:11" s="18" customFormat="1" x14ac:dyDescent="0.35">
      <c r="A45" s="156"/>
      <c r="B45" s="26">
        <v>44617</v>
      </c>
      <c r="C45" s="26" t="s">
        <v>73</v>
      </c>
      <c r="D45" s="136" t="s">
        <v>10</v>
      </c>
      <c r="E45" s="27">
        <v>32</v>
      </c>
      <c r="F45" s="108">
        <v>950</v>
      </c>
      <c r="G45" s="2" t="s">
        <v>221</v>
      </c>
      <c r="H45" s="27" t="s">
        <v>91</v>
      </c>
      <c r="I45" s="25">
        <v>2022</v>
      </c>
      <c r="J45" s="139" t="s">
        <v>173</v>
      </c>
      <c r="K45" s="27" t="s">
        <v>204</v>
      </c>
    </row>
    <row r="46" spans="1:11" s="18" customFormat="1" x14ac:dyDescent="0.35">
      <c r="A46" s="156"/>
      <c r="B46" s="26">
        <v>44620</v>
      </c>
      <c r="C46" s="26" t="s">
        <v>73</v>
      </c>
      <c r="D46" s="136" t="s">
        <v>10</v>
      </c>
      <c r="E46" s="135">
        <v>33</v>
      </c>
      <c r="F46" s="108">
        <v>55</v>
      </c>
      <c r="G46" s="2" t="s">
        <v>222</v>
      </c>
      <c r="H46" s="27" t="s">
        <v>91</v>
      </c>
      <c r="I46" s="25">
        <v>2022</v>
      </c>
      <c r="J46" s="139" t="s">
        <v>173</v>
      </c>
      <c r="K46" s="27" t="s">
        <v>204</v>
      </c>
    </row>
    <row r="47" spans="1:11" s="18" customFormat="1" x14ac:dyDescent="0.35">
      <c r="A47" s="156"/>
      <c r="B47" s="26">
        <v>44622</v>
      </c>
      <c r="C47" s="26" t="s">
        <v>73</v>
      </c>
      <c r="D47" s="136" t="s">
        <v>10</v>
      </c>
      <c r="E47" s="27">
        <v>34</v>
      </c>
      <c r="F47" s="108">
        <v>85</v>
      </c>
      <c r="G47" s="2" t="s">
        <v>223</v>
      </c>
      <c r="H47" s="27" t="s">
        <v>91</v>
      </c>
      <c r="I47" s="25">
        <v>2022</v>
      </c>
      <c r="J47" s="139" t="s">
        <v>173</v>
      </c>
      <c r="K47" s="27" t="s">
        <v>204</v>
      </c>
    </row>
    <row r="48" spans="1:11" s="18" customFormat="1" x14ac:dyDescent="0.35">
      <c r="A48" s="156"/>
      <c r="B48" s="26">
        <v>44622</v>
      </c>
      <c r="C48" s="26" t="s">
        <v>73</v>
      </c>
      <c r="D48" s="136" t="s">
        <v>10</v>
      </c>
      <c r="E48" s="135">
        <v>35</v>
      </c>
      <c r="F48" s="108">
        <v>850</v>
      </c>
      <c r="G48" s="2" t="s">
        <v>224</v>
      </c>
      <c r="H48" s="27" t="s">
        <v>91</v>
      </c>
      <c r="I48" s="25">
        <v>2022</v>
      </c>
      <c r="J48" s="139" t="s">
        <v>173</v>
      </c>
      <c r="K48" s="27" t="s">
        <v>204</v>
      </c>
    </row>
    <row r="49" spans="1:11" s="18" customFormat="1" x14ac:dyDescent="0.35">
      <c r="A49" s="156"/>
      <c r="B49" s="26">
        <v>44623</v>
      </c>
      <c r="C49" s="26" t="s">
        <v>73</v>
      </c>
      <c r="D49" s="136" t="s">
        <v>10</v>
      </c>
      <c r="E49" s="27">
        <v>36</v>
      </c>
      <c r="F49" s="108">
        <v>850</v>
      </c>
      <c r="G49" s="2" t="s">
        <v>225</v>
      </c>
      <c r="H49" s="27" t="s">
        <v>91</v>
      </c>
      <c r="I49" s="25">
        <v>2022</v>
      </c>
      <c r="J49" s="139" t="s">
        <v>173</v>
      </c>
      <c r="K49" s="27" t="s">
        <v>204</v>
      </c>
    </row>
    <row r="50" spans="1:11" s="18" customFormat="1" x14ac:dyDescent="0.35">
      <c r="A50" s="156"/>
      <c r="B50" s="26">
        <v>44624</v>
      </c>
      <c r="C50" s="26" t="s">
        <v>73</v>
      </c>
      <c r="D50" s="136" t="s">
        <v>10</v>
      </c>
      <c r="E50" s="135">
        <v>37</v>
      </c>
      <c r="F50" s="108">
        <v>340</v>
      </c>
      <c r="G50" s="2" t="s">
        <v>223</v>
      </c>
      <c r="H50" s="27" t="s">
        <v>91</v>
      </c>
      <c r="I50" s="25">
        <v>2022</v>
      </c>
      <c r="J50" s="139" t="s">
        <v>173</v>
      </c>
      <c r="K50" s="27" t="s">
        <v>204</v>
      </c>
    </row>
    <row r="51" spans="1:11" s="18" customFormat="1" x14ac:dyDescent="0.35">
      <c r="A51" s="156"/>
      <c r="B51" s="26">
        <v>44628</v>
      </c>
      <c r="C51" s="26" t="s">
        <v>73</v>
      </c>
      <c r="D51" s="136" t="s">
        <v>10</v>
      </c>
      <c r="E51" s="27">
        <v>38</v>
      </c>
      <c r="F51" s="108">
        <v>63.2</v>
      </c>
      <c r="G51" s="2" t="s">
        <v>226</v>
      </c>
      <c r="H51" s="27" t="s">
        <v>91</v>
      </c>
      <c r="I51" s="25">
        <v>2022</v>
      </c>
      <c r="J51" s="139" t="s">
        <v>173</v>
      </c>
      <c r="K51" s="27" t="s">
        <v>204</v>
      </c>
    </row>
    <row r="52" spans="1:11" s="18" customFormat="1" x14ac:dyDescent="0.35">
      <c r="A52" s="156"/>
      <c r="B52" s="26">
        <v>44628</v>
      </c>
      <c r="C52" s="26" t="s">
        <v>73</v>
      </c>
      <c r="D52" s="136" t="s">
        <v>10</v>
      </c>
      <c r="E52" s="135">
        <v>39</v>
      </c>
      <c r="F52" s="108">
        <v>435</v>
      </c>
      <c r="G52" s="2" t="s">
        <v>208</v>
      </c>
      <c r="H52" s="27" t="s">
        <v>106</v>
      </c>
      <c r="I52" s="25">
        <v>2022</v>
      </c>
      <c r="J52" s="139" t="s">
        <v>173</v>
      </c>
      <c r="K52" s="27" t="s">
        <v>269</v>
      </c>
    </row>
    <row r="53" spans="1:11" s="18" customFormat="1" x14ac:dyDescent="0.35">
      <c r="A53" s="156"/>
      <c r="B53" s="26">
        <v>44628</v>
      </c>
      <c r="C53" s="26" t="s">
        <v>73</v>
      </c>
      <c r="D53" s="136" t="s">
        <v>10</v>
      </c>
      <c r="E53" s="27">
        <v>40</v>
      </c>
      <c r="F53" s="108">
        <v>850</v>
      </c>
      <c r="G53" s="2" t="s">
        <v>276</v>
      </c>
      <c r="H53" s="27" t="s">
        <v>91</v>
      </c>
      <c r="I53" s="25">
        <v>2022</v>
      </c>
      <c r="J53" s="25" t="s">
        <v>173</v>
      </c>
      <c r="K53" s="27" t="s">
        <v>204</v>
      </c>
    </row>
    <row r="54" spans="1:11" s="18" customFormat="1" x14ac:dyDescent="0.35">
      <c r="A54" s="156"/>
      <c r="B54" s="26">
        <v>44628</v>
      </c>
      <c r="C54" s="26" t="s">
        <v>73</v>
      </c>
      <c r="D54" s="136" t="s">
        <v>10</v>
      </c>
      <c r="E54" s="27">
        <v>41</v>
      </c>
      <c r="F54" s="108">
        <v>30</v>
      </c>
      <c r="G54" s="2" t="s">
        <v>216</v>
      </c>
      <c r="H54" s="27" t="s">
        <v>91</v>
      </c>
      <c r="I54" s="25">
        <v>2022</v>
      </c>
      <c r="J54" s="25" t="s">
        <v>173</v>
      </c>
      <c r="K54" s="27" t="s">
        <v>204</v>
      </c>
    </row>
    <row r="55" spans="1:11" s="18" customFormat="1" x14ac:dyDescent="0.35">
      <c r="A55" s="156"/>
      <c r="B55" s="26">
        <v>44805</v>
      </c>
      <c r="C55" s="26" t="s">
        <v>73</v>
      </c>
      <c r="D55" s="136" t="s">
        <v>10</v>
      </c>
      <c r="E55" s="27">
        <v>41</v>
      </c>
      <c r="F55" s="108">
        <v>2156.94</v>
      </c>
      <c r="G55" s="2" t="s">
        <v>183</v>
      </c>
      <c r="H55" s="27" t="s">
        <v>85</v>
      </c>
      <c r="I55" s="25">
        <v>2022</v>
      </c>
      <c r="J55" s="25" t="s">
        <v>173</v>
      </c>
      <c r="K55" s="27" t="s">
        <v>211</v>
      </c>
    </row>
    <row r="56" spans="1:11" s="18" customFormat="1" x14ac:dyDescent="0.35">
      <c r="A56" s="156"/>
      <c r="B56" s="26">
        <v>44876</v>
      </c>
      <c r="C56" s="26" t="s">
        <v>73</v>
      </c>
      <c r="D56" s="136" t="s">
        <v>10</v>
      </c>
      <c r="E56" s="27">
        <v>42</v>
      </c>
      <c r="F56" s="108">
        <v>90</v>
      </c>
      <c r="G56" s="2" t="s">
        <v>227</v>
      </c>
      <c r="H56" s="27" t="s">
        <v>91</v>
      </c>
      <c r="I56" s="25">
        <v>2023</v>
      </c>
      <c r="J56" s="25" t="s">
        <v>173</v>
      </c>
      <c r="K56" s="27" t="s">
        <v>204</v>
      </c>
    </row>
    <row r="57" spans="1:11" s="18" customFormat="1" x14ac:dyDescent="0.35">
      <c r="A57" s="156"/>
      <c r="B57" s="26">
        <v>44895</v>
      </c>
      <c r="C57" s="26" t="s">
        <v>73</v>
      </c>
      <c r="D57" s="136" t="s">
        <v>10</v>
      </c>
      <c r="E57" s="27">
        <v>43</v>
      </c>
      <c r="F57" s="108">
        <v>900</v>
      </c>
      <c r="G57" s="2" t="s">
        <v>216</v>
      </c>
      <c r="H57" s="27" t="s">
        <v>91</v>
      </c>
      <c r="I57" s="25">
        <v>2023</v>
      </c>
      <c r="J57" s="25" t="s">
        <v>173</v>
      </c>
      <c r="K57" s="27" t="s">
        <v>204</v>
      </c>
    </row>
    <row r="58" spans="1:11" s="18" customFormat="1" x14ac:dyDescent="0.35">
      <c r="A58" s="156"/>
      <c r="B58" s="26"/>
      <c r="C58" s="26"/>
      <c r="D58" s="136"/>
      <c r="E58" s="27"/>
      <c r="F58" s="108"/>
      <c r="G58" s="2"/>
      <c r="H58" s="27"/>
      <c r="I58" s="25"/>
      <c r="J58" s="25"/>
      <c r="K58" s="27"/>
    </row>
    <row r="59" spans="1:11" s="18" customFormat="1" x14ac:dyDescent="0.35">
      <c r="A59" s="156"/>
      <c r="B59" s="26"/>
      <c r="C59" s="26"/>
      <c r="D59" s="136"/>
      <c r="E59" s="27"/>
      <c r="F59" s="108"/>
      <c r="G59" s="2"/>
      <c r="H59" s="27"/>
      <c r="I59" s="25"/>
      <c r="J59" s="25"/>
      <c r="K59" s="27"/>
    </row>
    <row r="60" spans="1:11" s="18" customFormat="1" ht="15" customHeight="1" x14ac:dyDescent="0.35">
      <c r="A60" s="109"/>
      <c r="B60" s="158" t="s">
        <v>44</v>
      </c>
      <c r="C60" s="159"/>
      <c r="D60" s="160" t="s">
        <v>18</v>
      </c>
      <c r="E60" s="109"/>
      <c r="F60" s="109"/>
      <c r="G60" s="109"/>
      <c r="H60" s="109"/>
      <c r="I60" s="109"/>
      <c r="J60" s="109"/>
      <c r="K60" s="109"/>
    </row>
    <row r="61" spans="1:11" ht="17" x14ac:dyDescent="0.4">
      <c r="E61" s="111" t="s">
        <v>23</v>
      </c>
      <c r="F61" s="28">
        <f>SUBTOTAL(9,F13:F60)</f>
        <v>21779.079999999998</v>
      </c>
    </row>
    <row r="62" spans="1:11" x14ac:dyDescent="0.35">
      <c r="E62" s="77"/>
      <c r="F62" s="112"/>
    </row>
    <row r="63" spans="1:11" x14ac:dyDescent="0.35">
      <c r="E63" s="77"/>
    </row>
    <row r="64" spans="1:11" x14ac:dyDescent="0.35">
      <c r="E64" s="77"/>
    </row>
  </sheetData>
  <sheetProtection password="CF41" sheet="1" insertRows="0" selectLockedCells="1" autoFilter="0"/>
  <mergeCells count="1">
    <mergeCell ref="D1:F1"/>
  </mergeCells>
  <dataValidations xWindow="1245" yWindow="420" count="17">
    <dataValidation allowBlank="1" showErrorMessage="1" sqref="C10:C11 H11 I10:J10" xr:uid="{00000000-0002-0000-0200-000000000000}"/>
    <dataValidation allowBlank="1" showInputMessage="1" showErrorMessage="1" prompt="Right click on the row above and select 'insert'._x000a_" sqref="D60" xr:uid="{00000000-0002-0000-0200-000001000000}"/>
    <dataValidation allowBlank="1" showInputMessage="1" showErrorMessage="1" prompt="Click on the box and select the Bank account or Float in which the transaction occurs._x000a__x000a_If not yet received please select the account you expect teh income to be received into." sqref="C9" xr:uid="{00000000-0002-0000-0200-000002000000}"/>
    <dataValidation allowBlank="1" showInputMessage="1" showErrorMessage="1" prompt="Click on the box and select payment method from the drop down list using the arrow._x000a_" sqref="D9" xr:uid="{00000000-0002-0000-0200-000003000000}"/>
    <dataValidation allowBlank="1" showInputMessage="1" showErrorMessage="1" prompt="Cheque number or BACs reference. If cash was used please leave blank. This is to help you match back to your bank statement entries." sqref="E9" xr:uid="{00000000-0002-0000-0200-000004000000}"/>
    <dataValidation allowBlank="1" showInputMessage="1" showErrorMessage="1" prompt="The amount should be stated gross of VAT" sqref="F9" xr:uid="{00000000-0002-0000-0200-000005000000}"/>
    <dataValidation allowBlank="1" showInputMessage="1" showErrorMessage="1" prompt="Click on the box and select the payment category from drop down list using the arrow." sqref="H9" xr:uid="{00000000-0002-0000-0200-000006000000}"/>
    <dataValidation allowBlank="1" showInputMessage="1" showErrorMessage="1" prompt="This is the year to which the income relates._x000a_eg a receipt in advance for next year's annual dinner" sqref="I9" xr:uid="{00000000-0002-0000-0200-000007000000}"/>
    <dataValidation allowBlank="1" showInputMessage="1" showErrorMessage="1" prompt="If reciept has cleared your bank by the year end and can be seen in your bank statement select 'Y'._x000a_If receipt has not yet cleared your bank select 'N'." sqref="J9" xr:uid="{00000000-0002-0000-0200-000008000000}"/>
    <dataValidation allowBlank="1" showInputMessage="1" showErrorMessage="1" prompt="Please provide further details of the transaction." sqref="K9" xr:uid="{00000000-0002-0000-0200-000009000000}"/>
    <dataValidation allowBlank="1" showInputMessage="1" showErrorMessage="1" prompt="Please enter the date transaction clears bank._x000a__x000a_Leave blank if amount has not yet been recieved._x000a_" sqref="B9" xr:uid="{00000000-0002-0000-0200-00000A000000}"/>
    <dataValidation allowBlank="1" showInputMessage="1" showErrorMessage="1" prompt="Please enter the bank statement number for reference._x000a__x000a_Leave bank if money has not yet been recieved._x000a__x000a_" sqref="A9" xr:uid="{00000000-0002-0000-0200-00000B000000}"/>
    <dataValidation allowBlank="1" showErrorMessage="1" prompt="_x000a__x000a_" sqref="A11 E11:G11 I11" xr:uid="{00000000-0002-0000-0200-00000C000000}"/>
    <dataValidation allowBlank="1" showErrorMessage="1" prompt="_x000a_" sqref="B11 D11 J11 K11" xr:uid="{00000000-0002-0000-0200-00000D000000}"/>
    <dataValidation type="list" allowBlank="1" showInputMessage="1" showErrorMessage="1" sqref="H13:H59" xr:uid="{00000000-0002-0000-0200-00000E000000}">
      <formula1>Income_received</formula1>
    </dataValidation>
    <dataValidation type="list" allowBlank="1" showInputMessage="1" showErrorMessage="1" sqref="C13:C60" xr:uid="{00000000-0002-0000-0200-00000F000000}">
      <formula1>Bank_Accounts</formula1>
    </dataValidation>
    <dataValidation type="list" allowBlank="1" showInputMessage="1" showErrorMessage="1" sqref="D13:D59" xr:uid="{00000000-0002-0000-0200-000010000000}">
      <formula1>Payment_Type</formula1>
    </dataValidation>
  </dataValidations>
  <pageMargins left="0.25" right="0.25" top="0.75" bottom="0.75" header="0.3" footer="0.3"/>
  <pageSetup paperSize="9" scale="75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1245" yWindow="420" count="2">
        <x14:dataValidation type="list" allowBlank="1" showInputMessage="1" showErrorMessage="1" xr:uid="{00000000-0002-0000-0200-000011000000}">
          <x14:formula1>
            <xm:f>Lists!$H$1:$H$2</xm:f>
          </x14:formula1>
          <xm:sqref>J13:J60</xm:sqref>
        </x14:dataValidation>
        <x14:dataValidation type="list" allowBlank="1" showInputMessage="1" showErrorMessage="1" xr:uid="{00000000-0002-0000-0200-000012000000}">
          <x14:formula1>
            <xm:f>Lists!$F$2:$F$22</xm:f>
          </x14:formula1>
          <xm:sqref>H60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3" tint="0.59999389629810485"/>
    <pageSetUpPr fitToPage="1"/>
  </sheetPr>
  <dimension ref="A1:M99"/>
  <sheetViews>
    <sheetView showGridLines="0" topLeftCell="E1" zoomScale="80" zoomScaleNormal="80" workbookViewId="0">
      <pane ySplit="13" topLeftCell="A14" activePane="bottomLeft" state="frozen"/>
      <selection pane="bottomLeft" activeCell="K96" sqref="K96"/>
    </sheetView>
  </sheetViews>
  <sheetFormatPr defaultColWidth="9.1796875" defaultRowHeight="14.5" x14ac:dyDescent="0.35"/>
  <cols>
    <col min="1" max="1" width="24.453125" style="77" customWidth="1"/>
    <col min="2" max="2" width="29.1796875" style="77" bestFit="1" customWidth="1"/>
    <col min="3" max="3" width="20.81640625" style="77" customWidth="1"/>
    <col min="4" max="4" width="20" style="77" customWidth="1"/>
    <col min="5" max="5" width="37.453125" style="103" customWidth="1"/>
    <col min="6" max="6" width="14.26953125" style="77" customWidth="1"/>
    <col min="7" max="7" width="20.7265625" style="77" customWidth="1"/>
    <col min="8" max="8" width="21.453125" style="77" customWidth="1"/>
    <col min="9" max="9" width="12.54296875" style="77" customWidth="1"/>
    <col min="10" max="10" width="15.1796875" style="77" customWidth="1"/>
    <col min="11" max="11" width="33" style="77" customWidth="1"/>
    <col min="12" max="16384" width="9.1796875" style="77"/>
  </cols>
  <sheetData>
    <row r="1" spans="1:11" ht="22.5" customHeight="1" x14ac:dyDescent="0.45">
      <c r="A1" s="73" t="s">
        <v>20</v>
      </c>
      <c r="B1" s="90" t="s">
        <v>54</v>
      </c>
      <c r="C1" s="73">
        <f>Instructions!H22</f>
        <v>2022</v>
      </c>
      <c r="D1" s="219" t="s">
        <v>34</v>
      </c>
      <c r="E1" s="219"/>
      <c r="F1" s="219"/>
      <c r="G1" s="75"/>
      <c r="H1" s="75"/>
      <c r="I1" s="75"/>
      <c r="J1" s="75"/>
      <c r="K1" s="75"/>
    </row>
    <row r="2" spans="1:11" x14ac:dyDescent="0.35">
      <c r="A2" s="101" t="s">
        <v>20</v>
      </c>
      <c r="B2" s="10" t="str">
        <f>'Income received'!C2</f>
        <v>The North Downs Insurance Institute</v>
      </c>
      <c r="C2" s="75"/>
      <c r="D2" s="75"/>
      <c r="E2" s="75"/>
      <c r="F2" s="74"/>
      <c r="G2" s="74"/>
      <c r="H2" s="74"/>
      <c r="I2" s="74"/>
      <c r="J2" s="74"/>
      <c r="K2" s="74"/>
    </row>
    <row r="3" spans="1:11" ht="11.25" customHeight="1" x14ac:dyDescent="0.35">
      <c r="A3" s="79"/>
      <c r="B3" s="75"/>
      <c r="C3" s="75"/>
      <c r="D3" s="80"/>
      <c r="E3" s="75"/>
      <c r="F3" s="75"/>
      <c r="G3" s="75"/>
      <c r="H3" s="75"/>
      <c r="I3" s="75"/>
      <c r="J3" s="75"/>
      <c r="K3" s="75"/>
    </row>
    <row r="4" spans="1:11" ht="11.25" customHeight="1" x14ac:dyDescent="0.35">
      <c r="A4" s="102"/>
      <c r="D4" s="103"/>
      <c r="E4" s="77"/>
    </row>
    <row r="5" spans="1:11" x14ac:dyDescent="0.35">
      <c r="A5" s="149" t="s">
        <v>130</v>
      </c>
      <c r="D5" s="103"/>
      <c r="E5" s="77"/>
    </row>
    <row r="6" spans="1:11" x14ac:dyDescent="0.35">
      <c r="A6" s="149" t="s">
        <v>133</v>
      </c>
      <c r="D6" s="103"/>
      <c r="E6" s="77"/>
    </row>
    <row r="7" spans="1:11" ht="4.5" customHeight="1" x14ac:dyDescent="0.35">
      <c r="A7" s="102"/>
      <c r="D7" s="103"/>
      <c r="E7" s="77"/>
    </row>
    <row r="8" spans="1:11" ht="13.5" customHeight="1" x14ac:dyDescent="0.45">
      <c r="A8" s="151" t="s">
        <v>157</v>
      </c>
      <c r="C8" s="173"/>
      <c r="D8" s="103" t="s">
        <v>168</v>
      </c>
      <c r="E8" s="77"/>
    </row>
    <row r="9" spans="1:11" ht="11.25" customHeight="1" x14ac:dyDescent="0.35"/>
    <row r="10" spans="1:11" s="102" customFormat="1" x14ac:dyDescent="0.35">
      <c r="A10" s="31" t="s">
        <v>18</v>
      </c>
      <c r="B10" s="31" t="s">
        <v>18</v>
      </c>
      <c r="C10" s="174" t="s">
        <v>18</v>
      </c>
      <c r="D10" s="31" t="s">
        <v>18</v>
      </c>
      <c r="E10" s="31" t="s">
        <v>18</v>
      </c>
      <c r="F10" s="174" t="s">
        <v>18</v>
      </c>
      <c r="G10" s="113"/>
      <c r="H10" s="174" t="s">
        <v>18</v>
      </c>
      <c r="I10" s="174" t="s">
        <v>18</v>
      </c>
      <c r="J10" s="31" t="s">
        <v>18</v>
      </c>
      <c r="K10" s="31" t="s">
        <v>18</v>
      </c>
    </row>
    <row r="11" spans="1:11" s="169" customFormat="1" ht="30" customHeight="1" x14ac:dyDescent="0.35">
      <c r="A11" s="165" t="s">
        <v>110</v>
      </c>
      <c r="B11" s="166" t="s">
        <v>0</v>
      </c>
      <c r="C11" s="167" t="s">
        <v>53</v>
      </c>
      <c r="D11" s="166" t="s">
        <v>13</v>
      </c>
      <c r="E11" s="168" t="s">
        <v>114</v>
      </c>
      <c r="F11" s="166" t="s">
        <v>22</v>
      </c>
      <c r="G11" s="166" t="s">
        <v>1</v>
      </c>
      <c r="H11" s="166" t="s">
        <v>2</v>
      </c>
      <c r="I11" s="167" t="s">
        <v>40</v>
      </c>
      <c r="J11" s="167" t="s">
        <v>62</v>
      </c>
      <c r="K11" s="166" t="s">
        <v>7</v>
      </c>
    </row>
    <row r="12" spans="1:11" s="102" customFormat="1" x14ac:dyDescent="0.35">
      <c r="A12" s="157" t="s">
        <v>127</v>
      </c>
      <c r="B12" s="157" t="s">
        <v>127</v>
      </c>
      <c r="C12" s="157" t="s">
        <v>128</v>
      </c>
      <c r="D12" s="157" t="s">
        <v>128</v>
      </c>
      <c r="E12" s="157" t="s">
        <v>127</v>
      </c>
      <c r="F12" s="157" t="s">
        <v>127</v>
      </c>
      <c r="G12" s="157" t="s">
        <v>127</v>
      </c>
      <c r="H12" s="157" t="s">
        <v>128</v>
      </c>
      <c r="I12" s="157" t="s">
        <v>127</v>
      </c>
      <c r="J12" s="157" t="s">
        <v>128</v>
      </c>
      <c r="K12" s="157" t="s">
        <v>127</v>
      </c>
    </row>
    <row r="13" spans="1:11" s="107" customFormat="1" x14ac:dyDescent="0.35">
      <c r="A13" s="105" t="s">
        <v>111</v>
      </c>
      <c r="B13" s="114" t="s">
        <v>143</v>
      </c>
      <c r="C13" s="114" t="s">
        <v>45</v>
      </c>
      <c r="D13" s="114" t="s">
        <v>35</v>
      </c>
      <c r="E13" s="115" t="s">
        <v>19</v>
      </c>
      <c r="F13" s="116" t="s">
        <v>202</v>
      </c>
      <c r="G13" s="106" t="s">
        <v>3</v>
      </c>
      <c r="H13" s="117" t="s">
        <v>15</v>
      </c>
      <c r="I13" s="118" t="s">
        <v>163</v>
      </c>
      <c r="J13" s="118" t="s">
        <v>63</v>
      </c>
      <c r="K13" s="119" t="s">
        <v>21</v>
      </c>
    </row>
    <row r="14" spans="1:11" s="107" customFormat="1" x14ac:dyDescent="0.35">
      <c r="A14" s="212"/>
      <c r="B14" s="114" t="s">
        <v>196</v>
      </c>
      <c r="C14" s="114" t="s">
        <v>193</v>
      </c>
      <c r="D14" s="114" t="s">
        <v>35</v>
      </c>
      <c r="E14" s="115" t="s">
        <v>194</v>
      </c>
      <c r="F14" s="116"/>
      <c r="G14" s="106" t="s">
        <v>3</v>
      </c>
      <c r="H14" s="117" t="s">
        <v>15</v>
      </c>
      <c r="I14" s="118" t="s">
        <v>195</v>
      </c>
      <c r="J14" s="118" t="s">
        <v>63</v>
      </c>
      <c r="K14" s="119" t="s">
        <v>21</v>
      </c>
    </row>
    <row r="15" spans="1:11" s="107" customFormat="1" x14ac:dyDescent="0.35">
      <c r="A15" s="211"/>
      <c r="B15" s="114" t="s">
        <v>197</v>
      </c>
      <c r="C15" s="114" t="s">
        <v>198</v>
      </c>
      <c r="D15" s="114" t="s">
        <v>35</v>
      </c>
      <c r="E15" s="115" t="s">
        <v>199</v>
      </c>
      <c r="F15" s="116"/>
      <c r="G15" s="106" t="s">
        <v>3</v>
      </c>
      <c r="H15" s="117" t="s">
        <v>15</v>
      </c>
      <c r="I15" s="118" t="s">
        <v>200</v>
      </c>
      <c r="J15" s="118" t="s">
        <v>63</v>
      </c>
      <c r="K15" s="119" t="s">
        <v>21</v>
      </c>
    </row>
    <row r="16" spans="1:11" s="18" customFormat="1" x14ac:dyDescent="0.35">
      <c r="A16" s="27" t="s">
        <v>188</v>
      </c>
      <c r="B16" s="26">
        <v>44567</v>
      </c>
      <c r="C16" s="26" t="s">
        <v>73</v>
      </c>
      <c r="D16" s="26" t="s">
        <v>10</v>
      </c>
      <c r="E16" s="27">
        <v>1</v>
      </c>
      <c r="F16" s="108">
        <v>340.39</v>
      </c>
      <c r="G16" s="2" t="s">
        <v>183</v>
      </c>
      <c r="H16" s="2" t="s">
        <v>87</v>
      </c>
      <c r="I16" s="2">
        <v>2022</v>
      </c>
      <c r="J16" s="2" t="s">
        <v>173</v>
      </c>
      <c r="K16" s="27" t="s">
        <v>229</v>
      </c>
    </row>
    <row r="17" spans="1:13" s="18" customFormat="1" ht="29" x14ac:dyDescent="0.35">
      <c r="A17" s="27" t="s">
        <v>189</v>
      </c>
      <c r="B17" s="26">
        <v>44567</v>
      </c>
      <c r="C17" s="26" t="s">
        <v>73</v>
      </c>
      <c r="D17" s="26" t="s">
        <v>10</v>
      </c>
      <c r="E17" s="27">
        <v>2</v>
      </c>
      <c r="F17" s="108">
        <v>90.47</v>
      </c>
      <c r="G17" s="2" t="s">
        <v>183</v>
      </c>
      <c r="H17" s="2" t="s">
        <v>86</v>
      </c>
      <c r="I17" s="2">
        <v>2022</v>
      </c>
      <c r="J17" s="2" t="s">
        <v>173</v>
      </c>
      <c r="K17" s="27" t="s">
        <v>184</v>
      </c>
    </row>
    <row r="18" spans="1:13" s="18" customFormat="1" x14ac:dyDescent="0.35">
      <c r="A18" s="27" t="s">
        <v>190</v>
      </c>
      <c r="B18" s="26">
        <v>44599</v>
      </c>
      <c r="C18" s="26" t="s">
        <v>73</v>
      </c>
      <c r="D18" s="26" t="s">
        <v>10</v>
      </c>
      <c r="E18" s="27">
        <v>3</v>
      </c>
      <c r="F18" s="108">
        <v>8.8000000000000007</v>
      </c>
      <c r="G18" s="2" t="s">
        <v>179</v>
      </c>
      <c r="H18" s="2" t="s">
        <v>91</v>
      </c>
      <c r="I18" s="2">
        <v>2022</v>
      </c>
      <c r="J18" s="2" t="s">
        <v>173</v>
      </c>
      <c r="K18" s="27" t="s">
        <v>230</v>
      </c>
    </row>
    <row r="19" spans="1:13" s="18" customFormat="1" x14ac:dyDescent="0.35">
      <c r="A19" s="27" t="s">
        <v>191</v>
      </c>
      <c r="B19" s="26">
        <v>44599</v>
      </c>
      <c r="C19" s="26" t="s">
        <v>73</v>
      </c>
      <c r="D19" s="26" t="s">
        <v>10</v>
      </c>
      <c r="E19" s="27">
        <v>4</v>
      </c>
      <c r="F19" s="108">
        <v>150</v>
      </c>
      <c r="G19" s="2" t="s">
        <v>179</v>
      </c>
      <c r="H19" s="2" t="s">
        <v>91</v>
      </c>
      <c r="I19" s="2">
        <v>2022</v>
      </c>
      <c r="J19" s="2" t="s">
        <v>173</v>
      </c>
      <c r="K19" s="27" t="s">
        <v>231</v>
      </c>
    </row>
    <row r="20" spans="1:13" s="18" customFormat="1" ht="29" x14ac:dyDescent="0.35">
      <c r="A20" s="27" t="s">
        <v>191</v>
      </c>
      <c r="B20" s="26">
        <v>44606</v>
      </c>
      <c r="C20" s="26" t="s">
        <v>73</v>
      </c>
      <c r="D20" s="26" t="s">
        <v>10</v>
      </c>
      <c r="E20" s="27">
        <v>5</v>
      </c>
      <c r="F20" s="108">
        <v>166.95</v>
      </c>
      <c r="G20" s="2" t="s">
        <v>177</v>
      </c>
      <c r="H20" s="2" t="s">
        <v>88</v>
      </c>
      <c r="I20" s="2">
        <v>2022</v>
      </c>
      <c r="J20" s="2" t="s">
        <v>173</v>
      </c>
      <c r="K20" s="27" t="s">
        <v>192</v>
      </c>
      <c r="M20" s="18" t="s">
        <v>161</v>
      </c>
    </row>
    <row r="21" spans="1:13" s="18" customFormat="1" x14ac:dyDescent="0.35">
      <c r="A21" s="27" t="s">
        <v>172</v>
      </c>
      <c r="B21" s="26">
        <v>44608</v>
      </c>
      <c r="C21" s="26" t="s">
        <v>73</v>
      </c>
      <c r="D21" s="26" t="s">
        <v>10</v>
      </c>
      <c r="E21" s="27">
        <v>6</v>
      </c>
      <c r="F21" s="108">
        <v>380</v>
      </c>
      <c r="G21" s="2" t="s">
        <v>232</v>
      </c>
      <c r="H21" s="2" t="s">
        <v>91</v>
      </c>
      <c r="I21" s="2">
        <v>2022</v>
      </c>
      <c r="J21" s="2" t="s">
        <v>64</v>
      </c>
      <c r="K21" s="27" t="s">
        <v>232</v>
      </c>
    </row>
    <row r="22" spans="1:13" s="18" customFormat="1" ht="29" x14ac:dyDescent="0.35">
      <c r="A22" s="27" t="s">
        <v>175</v>
      </c>
      <c r="B22" s="26">
        <v>44613</v>
      </c>
      <c r="C22" s="26" t="s">
        <v>73</v>
      </c>
      <c r="D22" s="26" t="s">
        <v>10</v>
      </c>
      <c r="E22" s="27">
        <v>7</v>
      </c>
      <c r="F22" s="108">
        <v>18</v>
      </c>
      <c r="G22" s="2" t="s">
        <v>179</v>
      </c>
      <c r="H22" s="2" t="s">
        <v>88</v>
      </c>
      <c r="I22" s="2">
        <v>2022</v>
      </c>
      <c r="J22" s="2" t="s">
        <v>173</v>
      </c>
      <c r="K22" s="27" t="s">
        <v>230</v>
      </c>
    </row>
    <row r="23" spans="1:13" s="18" customFormat="1" x14ac:dyDescent="0.35">
      <c r="A23" s="27" t="s">
        <v>176</v>
      </c>
      <c r="B23" s="26">
        <v>44613</v>
      </c>
      <c r="C23" s="26" t="s">
        <v>73</v>
      </c>
      <c r="D23" s="26" t="s">
        <v>10</v>
      </c>
      <c r="E23" s="27">
        <v>8</v>
      </c>
      <c r="F23" s="108">
        <v>3362.25</v>
      </c>
      <c r="G23" s="2" t="s">
        <v>233</v>
      </c>
      <c r="H23" s="2" t="s">
        <v>91</v>
      </c>
      <c r="I23" s="2">
        <v>2022</v>
      </c>
      <c r="J23" s="2" t="s">
        <v>64</v>
      </c>
      <c r="K23" s="27" t="s">
        <v>234</v>
      </c>
    </row>
    <row r="24" spans="1:13" s="18" customFormat="1" x14ac:dyDescent="0.35">
      <c r="A24" s="27" t="s">
        <v>178</v>
      </c>
      <c r="B24" s="26">
        <v>44613</v>
      </c>
      <c r="C24" s="26" t="s">
        <v>73</v>
      </c>
      <c r="D24" s="26" t="s">
        <v>10</v>
      </c>
      <c r="E24" s="27">
        <v>9</v>
      </c>
      <c r="F24" s="108">
        <v>121.93</v>
      </c>
      <c r="G24" s="2" t="s">
        <v>179</v>
      </c>
      <c r="H24" s="2" t="s">
        <v>91</v>
      </c>
      <c r="I24" s="2">
        <v>2022</v>
      </c>
      <c r="J24" s="2" t="s">
        <v>173</v>
      </c>
      <c r="K24" s="27" t="s">
        <v>234</v>
      </c>
    </row>
    <row r="25" spans="1:13" s="18" customFormat="1" x14ac:dyDescent="0.35">
      <c r="A25" s="27" t="s">
        <v>176</v>
      </c>
      <c r="B25" s="26">
        <v>44620</v>
      </c>
      <c r="C25" s="26" t="s">
        <v>73</v>
      </c>
      <c r="D25" s="26" t="s">
        <v>10</v>
      </c>
      <c r="E25" s="27">
        <v>10</v>
      </c>
      <c r="F25" s="108">
        <v>82.5</v>
      </c>
      <c r="G25" s="2" t="s">
        <v>179</v>
      </c>
      <c r="H25" s="2" t="s">
        <v>91</v>
      </c>
      <c r="I25" s="2">
        <v>2022</v>
      </c>
      <c r="J25" s="2" t="s">
        <v>64</v>
      </c>
      <c r="K25" s="27" t="s">
        <v>234</v>
      </c>
    </row>
    <row r="26" spans="1:13" s="18" customFormat="1" x14ac:dyDescent="0.35">
      <c r="A26" s="27" t="s">
        <v>180</v>
      </c>
      <c r="B26" s="26">
        <v>44625</v>
      </c>
      <c r="C26" s="26" t="s">
        <v>73</v>
      </c>
      <c r="D26" s="26" t="s">
        <v>10</v>
      </c>
      <c r="E26" s="27">
        <v>11</v>
      </c>
      <c r="F26" s="108">
        <v>300</v>
      </c>
      <c r="G26" s="2" t="s">
        <v>235</v>
      </c>
      <c r="H26" s="2" t="s">
        <v>91</v>
      </c>
      <c r="I26" s="2">
        <v>2022</v>
      </c>
      <c r="J26" s="2" t="s">
        <v>173</v>
      </c>
      <c r="K26" s="27" t="s">
        <v>234</v>
      </c>
    </row>
    <row r="27" spans="1:13" s="18" customFormat="1" x14ac:dyDescent="0.35">
      <c r="A27" s="27"/>
      <c r="B27" s="26">
        <v>44623</v>
      </c>
      <c r="C27" s="26" t="s">
        <v>73</v>
      </c>
      <c r="D27" s="26" t="s">
        <v>10</v>
      </c>
      <c r="E27" s="27">
        <v>12</v>
      </c>
      <c r="F27" s="108">
        <v>150</v>
      </c>
      <c r="G27" s="2" t="s">
        <v>179</v>
      </c>
      <c r="H27" s="2" t="s">
        <v>91</v>
      </c>
      <c r="I27" s="2">
        <v>2022</v>
      </c>
      <c r="J27" s="2" t="s">
        <v>64</v>
      </c>
      <c r="K27" s="27" t="s">
        <v>234</v>
      </c>
    </row>
    <row r="28" spans="1:13" s="18" customFormat="1" x14ac:dyDescent="0.35">
      <c r="A28" s="27"/>
      <c r="B28" s="26">
        <v>44623</v>
      </c>
      <c r="C28" s="26" t="s">
        <v>73</v>
      </c>
      <c r="D28" s="26" t="s">
        <v>10</v>
      </c>
      <c r="E28" s="27">
        <v>12</v>
      </c>
      <c r="F28" s="108">
        <v>550</v>
      </c>
      <c r="G28" s="2" t="s">
        <v>236</v>
      </c>
      <c r="H28" s="2" t="s">
        <v>91</v>
      </c>
      <c r="I28" s="2">
        <v>2022</v>
      </c>
      <c r="J28" s="2" t="s">
        <v>64</v>
      </c>
      <c r="K28" s="27" t="s">
        <v>234</v>
      </c>
    </row>
    <row r="29" spans="1:13" s="18" customFormat="1" x14ac:dyDescent="0.35">
      <c r="A29" s="27"/>
      <c r="B29" s="26">
        <v>44624</v>
      </c>
      <c r="C29" s="26" t="s">
        <v>73</v>
      </c>
      <c r="D29" s="26" t="s">
        <v>10</v>
      </c>
      <c r="E29" s="27">
        <v>14</v>
      </c>
      <c r="F29" s="108">
        <v>32.9</v>
      </c>
      <c r="G29" s="2" t="s">
        <v>177</v>
      </c>
      <c r="H29" s="2" t="s">
        <v>91</v>
      </c>
      <c r="I29" s="2">
        <v>2022</v>
      </c>
      <c r="J29" s="2" t="s">
        <v>64</v>
      </c>
      <c r="K29" s="27" t="s">
        <v>234</v>
      </c>
    </row>
    <row r="30" spans="1:13" s="18" customFormat="1" x14ac:dyDescent="0.35">
      <c r="A30" s="27"/>
      <c r="B30" s="26">
        <v>44624</v>
      </c>
      <c r="C30" s="26" t="s">
        <v>73</v>
      </c>
      <c r="D30" s="26" t="s">
        <v>10</v>
      </c>
      <c r="E30" s="27">
        <v>15</v>
      </c>
      <c r="F30" s="108">
        <v>380</v>
      </c>
      <c r="G30" s="2" t="s">
        <v>177</v>
      </c>
      <c r="H30" s="2" t="s">
        <v>91</v>
      </c>
      <c r="I30" s="2">
        <v>2022</v>
      </c>
      <c r="J30" s="2" t="s">
        <v>173</v>
      </c>
      <c r="K30" s="27" t="s">
        <v>234</v>
      </c>
    </row>
    <row r="31" spans="1:13" s="18" customFormat="1" x14ac:dyDescent="0.35">
      <c r="A31" s="27"/>
      <c r="B31" s="26">
        <v>44432</v>
      </c>
      <c r="C31" s="26" t="s">
        <v>73</v>
      </c>
      <c r="D31" s="26" t="s">
        <v>10</v>
      </c>
      <c r="E31" s="27">
        <v>16</v>
      </c>
      <c r="F31" s="108">
        <v>50</v>
      </c>
      <c r="G31" s="2" t="s">
        <v>177</v>
      </c>
      <c r="H31" s="2" t="s">
        <v>91</v>
      </c>
      <c r="I31" s="2">
        <v>2022</v>
      </c>
      <c r="J31" s="2" t="s">
        <v>64</v>
      </c>
      <c r="K31" s="27" t="s">
        <v>234</v>
      </c>
    </row>
    <row r="32" spans="1:13" s="18" customFormat="1" x14ac:dyDescent="0.35">
      <c r="A32" s="27"/>
      <c r="B32" s="26">
        <v>44629</v>
      </c>
      <c r="C32" s="26" t="s">
        <v>73</v>
      </c>
      <c r="D32" s="26" t="s">
        <v>10</v>
      </c>
      <c r="E32" s="27">
        <v>17</v>
      </c>
      <c r="F32" s="108">
        <v>68.209999999999994</v>
      </c>
      <c r="G32" s="2" t="s">
        <v>179</v>
      </c>
      <c r="H32" s="2" t="s">
        <v>91</v>
      </c>
      <c r="I32" s="2">
        <v>2022</v>
      </c>
      <c r="J32" s="2" t="s">
        <v>173</v>
      </c>
      <c r="K32" s="27" t="s">
        <v>234</v>
      </c>
    </row>
    <row r="33" spans="1:11" s="18" customFormat="1" x14ac:dyDescent="0.35">
      <c r="A33" s="27"/>
      <c r="B33" s="26">
        <v>44630</v>
      </c>
      <c r="C33" s="26" t="s">
        <v>73</v>
      </c>
      <c r="D33" s="26" t="s">
        <v>10</v>
      </c>
      <c r="E33" s="27">
        <v>18</v>
      </c>
      <c r="F33" s="108">
        <v>3.85</v>
      </c>
      <c r="G33" s="2" t="s">
        <v>177</v>
      </c>
      <c r="H33" s="2" t="s">
        <v>17</v>
      </c>
      <c r="I33" s="2">
        <v>2022</v>
      </c>
      <c r="J33" s="2" t="s">
        <v>64</v>
      </c>
      <c r="K33" s="27" t="s">
        <v>237</v>
      </c>
    </row>
    <row r="34" spans="1:11" s="18" customFormat="1" x14ac:dyDescent="0.35">
      <c r="A34" s="27"/>
      <c r="B34" s="26">
        <v>44641</v>
      </c>
      <c r="C34" s="26" t="s">
        <v>73</v>
      </c>
      <c r="D34" s="26" t="s">
        <v>10</v>
      </c>
      <c r="E34" s="27">
        <v>19</v>
      </c>
      <c r="F34" s="108">
        <v>435</v>
      </c>
      <c r="G34" s="2" t="s">
        <v>238</v>
      </c>
      <c r="H34" s="2" t="s">
        <v>106</v>
      </c>
      <c r="I34" s="2">
        <v>2022</v>
      </c>
      <c r="J34" s="2" t="s">
        <v>173</v>
      </c>
      <c r="K34" s="27" t="s">
        <v>239</v>
      </c>
    </row>
    <row r="35" spans="1:11" s="18" customFormat="1" ht="29" x14ac:dyDescent="0.35">
      <c r="A35" s="27"/>
      <c r="B35" s="26">
        <v>44650</v>
      </c>
      <c r="C35" s="26" t="s">
        <v>73</v>
      </c>
      <c r="D35" s="26" t="s">
        <v>10</v>
      </c>
      <c r="E35" s="27">
        <v>20</v>
      </c>
      <c r="F35" s="108">
        <v>250</v>
      </c>
      <c r="G35" s="2" t="s">
        <v>181</v>
      </c>
      <c r="H35" s="2" t="s">
        <v>86</v>
      </c>
      <c r="I35" s="2">
        <v>2022</v>
      </c>
      <c r="J35" s="2" t="s">
        <v>64</v>
      </c>
      <c r="K35" s="27" t="s">
        <v>182</v>
      </c>
    </row>
    <row r="36" spans="1:11" s="18" customFormat="1" ht="29" x14ac:dyDescent="0.35">
      <c r="A36" s="27"/>
      <c r="B36" s="26">
        <v>44655</v>
      </c>
      <c r="C36" s="26" t="s">
        <v>73</v>
      </c>
      <c r="D36" s="26" t="s">
        <v>10</v>
      </c>
      <c r="E36" s="27">
        <v>21</v>
      </c>
      <c r="F36" s="108">
        <v>6.5</v>
      </c>
      <c r="G36" s="2" t="s">
        <v>179</v>
      </c>
      <c r="H36" s="2" t="s">
        <v>88</v>
      </c>
      <c r="I36" s="2">
        <v>2022</v>
      </c>
      <c r="J36" s="2" t="s">
        <v>173</v>
      </c>
      <c r="K36" s="27" t="s">
        <v>241</v>
      </c>
    </row>
    <row r="37" spans="1:11" s="18" customFormat="1" x14ac:dyDescent="0.35">
      <c r="A37" s="27"/>
      <c r="B37" s="26">
        <v>44655</v>
      </c>
      <c r="C37" s="26" t="s">
        <v>73</v>
      </c>
      <c r="D37" s="26" t="s">
        <v>10</v>
      </c>
      <c r="E37" s="27">
        <v>22</v>
      </c>
      <c r="F37" s="108">
        <v>50</v>
      </c>
      <c r="G37" s="2" t="s">
        <v>179</v>
      </c>
      <c r="H37" s="2" t="s">
        <v>91</v>
      </c>
      <c r="I37" s="2">
        <v>2022</v>
      </c>
      <c r="J37" s="2" t="s">
        <v>64</v>
      </c>
      <c r="K37" s="27" t="s">
        <v>234</v>
      </c>
    </row>
    <row r="38" spans="1:11" s="18" customFormat="1" ht="29" x14ac:dyDescent="0.35">
      <c r="A38" s="27"/>
      <c r="B38" s="26">
        <v>44657</v>
      </c>
      <c r="C38" s="26" t="s">
        <v>73</v>
      </c>
      <c r="D38" s="26" t="s">
        <v>10</v>
      </c>
      <c r="E38" s="27">
        <v>23</v>
      </c>
      <c r="F38" s="108">
        <v>214.72</v>
      </c>
      <c r="G38" s="2" t="s">
        <v>177</v>
      </c>
      <c r="H38" s="2" t="s">
        <v>88</v>
      </c>
      <c r="I38" s="2">
        <v>2022</v>
      </c>
      <c r="J38" s="2" t="s">
        <v>173</v>
      </c>
      <c r="K38" s="27" t="s">
        <v>274</v>
      </c>
    </row>
    <row r="39" spans="1:11" s="18" customFormat="1" ht="29" x14ac:dyDescent="0.35">
      <c r="A39" s="27"/>
      <c r="B39" s="26">
        <v>44657</v>
      </c>
      <c r="C39" s="26" t="s">
        <v>73</v>
      </c>
      <c r="D39" s="26" t="s">
        <v>10</v>
      </c>
      <c r="E39" s="27">
        <v>24</v>
      </c>
      <c r="F39" s="108">
        <v>23.4</v>
      </c>
      <c r="G39" s="2" t="s">
        <v>177</v>
      </c>
      <c r="H39" s="2" t="s">
        <v>88</v>
      </c>
      <c r="I39" s="2">
        <v>2022</v>
      </c>
      <c r="J39" s="2" t="s">
        <v>64</v>
      </c>
      <c r="K39" s="27" t="s">
        <v>242</v>
      </c>
    </row>
    <row r="40" spans="1:11" s="18" customFormat="1" ht="29" x14ac:dyDescent="0.35">
      <c r="A40" s="27"/>
      <c r="B40" s="26">
        <v>44657</v>
      </c>
      <c r="C40" s="26" t="s">
        <v>73</v>
      </c>
      <c r="D40" s="26" t="s">
        <v>10</v>
      </c>
      <c r="E40" s="27">
        <v>25</v>
      </c>
      <c r="F40" s="108">
        <v>22.5</v>
      </c>
      <c r="G40" s="2" t="s">
        <v>177</v>
      </c>
      <c r="H40" s="2" t="s">
        <v>86</v>
      </c>
      <c r="I40" s="2">
        <v>2022</v>
      </c>
      <c r="J40" s="2" t="s">
        <v>173</v>
      </c>
      <c r="K40" s="27" t="s">
        <v>241</v>
      </c>
    </row>
    <row r="41" spans="1:11" s="18" customFormat="1" x14ac:dyDescent="0.35">
      <c r="A41" s="27"/>
      <c r="B41" s="26">
        <v>44657</v>
      </c>
      <c r="C41" s="26" t="s">
        <v>73</v>
      </c>
      <c r="D41" s="26" t="s">
        <v>10</v>
      </c>
      <c r="E41" s="27">
        <v>26</v>
      </c>
      <c r="F41" s="108">
        <v>3.23</v>
      </c>
      <c r="G41" s="2" t="s">
        <v>177</v>
      </c>
      <c r="H41" s="2" t="s">
        <v>17</v>
      </c>
      <c r="I41" s="2">
        <v>2022</v>
      </c>
      <c r="J41" s="2" t="s">
        <v>64</v>
      </c>
      <c r="K41" s="27" t="s">
        <v>275</v>
      </c>
    </row>
    <row r="42" spans="1:11" s="18" customFormat="1" ht="29" x14ac:dyDescent="0.35">
      <c r="A42" s="27"/>
      <c r="B42" s="26">
        <v>44657</v>
      </c>
      <c r="C42" s="26" t="s">
        <v>73</v>
      </c>
      <c r="D42" s="26" t="s">
        <v>10</v>
      </c>
      <c r="E42" s="27">
        <v>27</v>
      </c>
      <c r="F42" s="108">
        <v>145.47</v>
      </c>
      <c r="G42" s="2" t="s">
        <v>177</v>
      </c>
      <c r="H42" s="2" t="s">
        <v>88</v>
      </c>
      <c r="I42" s="2">
        <v>2022</v>
      </c>
      <c r="J42" s="2" t="s">
        <v>173</v>
      </c>
      <c r="K42" s="27" t="s">
        <v>192</v>
      </c>
    </row>
    <row r="43" spans="1:11" s="18" customFormat="1" ht="29" x14ac:dyDescent="0.35">
      <c r="A43" s="27"/>
      <c r="B43" s="26">
        <v>44657</v>
      </c>
      <c r="C43" s="26" t="s">
        <v>73</v>
      </c>
      <c r="D43" s="26" t="s">
        <v>10</v>
      </c>
      <c r="E43" s="27">
        <v>28</v>
      </c>
      <c r="F43" s="108">
        <v>23.4</v>
      </c>
      <c r="G43" s="2" t="s">
        <v>177</v>
      </c>
      <c r="H43" s="2" t="s">
        <v>86</v>
      </c>
      <c r="I43" s="2">
        <v>2022</v>
      </c>
      <c r="J43" s="2" t="s">
        <v>64</v>
      </c>
      <c r="K43" s="27" t="s">
        <v>242</v>
      </c>
    </row>
    <row r="44" spans="1:11" s="18" customFormat="1" x14ac:dyDescent="0.35">
      <c r="A44" s="27"/>
      <c r="B44" s="26">
        <v>44662</v>
      </c>
      <c r="C44" s="26" t="s">
        <v>73</v>
      </c>
      <c r="D44" s="26" t="s">
        <v>10</v>
      </c>
      <c r="E44" s="27">
        <v>29</v>
      </c>
      <c r="F44" s="108">
        <v>10</v>
      </c>
      <c r="G44" s="2" t="s">
        <v>177</v>
      </c>
      <c r="H44" s="2" t="s">
        <v>17</v>
      </c>
      <c r="I44" s="2">
        <v>2022</v>
      </c>
      <c r="J44" s="2" t="s">
        <v>173</v>
      </c>
      <c r="K44" s="27" t="s">
        <v>240</v>
      </c>
    </row>
    <row r="45" spans="1:11" s="18" customFormat="1" x14ac:dyDescent="0.35">
      <c r="A45" s="27"/>
      <c r="B45" s="26">
        <v>44670</v>
      </c>
      <c r="C45" s="26" t="s">
        <v>73</v>
      </c>
      <c r="D45" s="26" t="s">
        <v>10</v>
      </c>
      <c r="E45" s="27">
        <v>30</v>
      </c>
      <c r="F45" s="108">
        <v>16.989999999999998</v>
      </c>
      <c r="G45" s="2" t="s">
        <v>177</v>
      </c>
      <c r="H45" s="2" t="s">
        <v>17</v>
      </c>
      <c r="I45" s="2">
        <v>2022</v>
      </c>
      <c r="J45" s="2" t="s">
        <v>64</v>
      </c>
      <c r="K45" s="27" t="s">
        <v>270</v>
      </c>
    </row>
    <row r="46" spans="1:11" s="18" customFormat="1" x14ac:dyDescent="0.35">
      <c r="A46" s="27"/>
      <c r="B46" s="26">
        <v>44690</v>
      </c>
      <c r="C46" s="26" t="s">
        <v>73</v>
      </c>
      <c r="D46" s="26" t="s">
        <v>10</v>
      </c>
      <c r="E46" s="27">
        <v>31</v>
      </c>
      <c r="F46" s="108">
        <v>212.9</v>
      </c>
      <c r="G46" s="2" t="s">
        <v>179</v>
      </c>
      <c r="H46" s="2" t="s">
        <v>91</v>
      </c>
      <c r="I46" s="2">
        <v>2022</v>
      </c>
      <c r="J46" s="2" t="s">
        <v>173</v>
      </c>
      <c r="K46" s="27" t="s">
        <v>234</v>
      </c>
    </row>
    <row r="47" spans="1:11" s="18" customFormat="1" ht="29" x14ac:dyDescent="0.35">
      <c r="A47" s="27"/>
      <c r="B47" s="26">
        <v>44699</v>
      </c>
      <c r="C47" s="26" t="s">
        <v>73</v>
      </c>
      <c r="D47" s="26" t="s">
        <v>10</v>
      </c>
      <c r="E47" s="27">
        <v>32</v>
      </c>
      <c r="F47" s="108">
        <v>155.19999999999999</v>
      </c>
      <c r="G47" s="2" t="s">
        <v>177</v>
      </c>
      <c r="H47" s="2" t="s">
        <v>88</v>
      </c>
      <c r="I47" s="2">
        <v>2022</v>
      </c>
      <c r="J47" s="2" t="s">
        <v>64</v>
      </c>
      <c r="K47" s="27" t="s">
        <v>243</v>
      </c>
    </row>
    <row r="48" spans="1:11" s="18" customFormat="1" ht="29" x14ac:dyDescent="0.35">
      <c r="A48" s="27"/>
      <c r="B48" s="26">
        <v>44707</v>
      </c>
      <c r="C48" s="26" t="s">
        <v>73</v>
      </c>
      <c r="D48" s="26" t="s">
        <v>10</v>
      </c>
      <c r="E48" s="27">
        <v>33</v>
      </c>
      <c r="F48" s="108">
        <v>23.4</v>
      </c>
      <c r="G48" s="2" t="s">
        <v>177</v>
      </c>
      <c r="H48" s="2" t="s">
        <v>86</v>
      </c>
      <c r="I48" s="2">
        <v>2022</v>
      </c>
      <c r="J48" s="2" t="s">
        <v>173</v>
      </c>
      <c r="K48" s="27" t="s">
        <v>242</v>
      </c>
    </row>
    <row r="49" spans="1:11" s="18" customFormat="1" ht="29" x14ac:dyDescent="0.35">
      <c r="A49" s="27"/>
      <c r="B49" s="26">
        <v>44707</v>
      </c>
      <c r="C49" s="26" t="s">
        <v>73</v>
      </c>
      <c r="D49" s="26" t="s">
        <v>10</v>
      </c>
      <c r="E49" s="27">
        <v>34</v>
      </c>
      <c r="F49" s="108">
        <v>20.9</v>
      </c>
      <c r="G49" s="2" t="s">
        <v>177</v>
      </c>
      <c r="H49" s="2" t="s">
        <v>88</v>
      </c>
      <c r="I49" s="2">
        <v>2022</v>
      </c>
      <c r="J49" s="2" t="s">
        <v>64</v>
      </c>
      <c r="K49" s="27" t="s">
        <v>241</v>
      </c>
    </row>
    <row r="50" spans="1:11" s="18" customFormat="1" ht="29" x14ac:dyDescent="0.35">
      <c r="A50" s="27"/>
      <c r="B50" s="26">
        <v>44711</v>
      </c>
      <c r="C50" s="26" t="s">
        <v>73</v>
      </c>
      <c r="D50" s="26" t="s">
        <v>10</v>
      </c>
      <c r="E50" s="27">
        <v>35</v>
      </c>
      <c r="F50" s="108">
        <v>140.31</v>
      </c>
      <c r="G50" s="2" t="s">
        <v>177</v>
      </c>
      <c r="H50" s="2" t="s">
        <v>86</v>
      </c>
      <c r="I50" s="2">
        <v>2022</v>
      </c>
      <c r="J50" s="2" t="s">
        <v>173</v>
      </c>
      <c r="K50" s="27" t="s">
        <v>272</v>
      </c>
    </row>
    <row r="51" spans="1:11" s="18" customFormat="1" ht="29" x14ac:dyDescent="0.35">
      <c r="A51" s="27"/>
      <c r="B51" s="26">
        <v>44719</v>
      </c>
      <c r="C51" s="26" t="s">
        <v>73</v>
      </c>
      <c r="D51" s="26" t="s">
        <v>10</v>
      </c>
      <c r="E51" s="27">
        <v>36</v>
      </c>
      <c r="F51" s="108">
        <v>109.07</v>
      </c>
      <c r="G51" s="2" t="s">
        <v>177</v>
      </c>
      <c r="H51" s="2" t="s">
        <v>88</v>
      </c>
      <c r="I51" s="2">
        <v>2022</v>
      </c>
      <c r="J51" s="2" t="s">
        <v>64</v>
      </c>
      <c r="K51" s="27" t="s">
        <v>273</v>
      </c>
    </row>
    <row r="52" spans="1:11" s="18" customFormat="1" ht="29" x14ac:dyDescent="0.35">
      <c r="A52" s="27"/>
      <c r="B52" s="26">
        <v>44728</v>
      </c>
      <c r="C52" s="26" t="s">
        <v>73</v>
      </c>
      <c r="D52" s="26" t="s">
        <v>10</v>
      </c>
      <c r="E52" s="27">
        <v>37</v>
      </c>
      <c r="F52" s="108">
        <v>75</v>
      </c>
      <c r="G52" s="2" t="s">
        <v>187</v>
      </c>
      <c r="H52" s="2" t="s">
        <v>88</v>
      </c>
      <c r="I52" s="2">
        <v>2022</v>
      </c>
      <c r="J52" s="2" t="s">
        <v>173</v>
      </c>
      <c r="K52" s="27" t="s">
        <v>244</v>
      </c>
    </row>
    <row r="53" spans="1:11" s="18" customFormat="1" ht="29" x14ac:dyDescent="0.35">
      <c r="A53" s="27"/>
      <c r="B53" s="26">
        <v>44728</v>
      </c>
      <c r="C53" s="26" t="s">
        <v>73</v>
      </c>
      <c r="D53" s="26" t="s">
        <v>10</v>
      </c>
      <c r="E53" s="27">
        <v>38</v>
      </c>
      <c r="F53" s="108">
        <v>600</v>
      </c>
      <c r="G53" s="2" t="s">
        <v>245</v>
      </c>
      <c r="H53" s="2" t="s">
        <v>86</v>
      </c>
      <c r="I53" s="2">
        <v>2022</v>
      </c>
      <c r="J53" s="2" t="s">
        <v>64</v>
      </c>
      <c r="K53" s="27" t="s">
        <v>246</v>
      </c>
    </row>
    <row r="54" spans="1:11" s="18" customFormat="1" x14ac:dyDescent="0.35">
      <c r="A54" s="27"/>
      <c r="B54" s="26">
        <v>44783</v>
      </c>
      <c r="C54" s="26" t="s">
        <v>73</v>
      </c>
      <c r="D54" s="26" t="s">
        <v>10</v>
      </c>
      <c r="E54" s="27">
        <v>39</v>
      </c>
      <c r="F54" s="108">
        <v>432</v>
      </c>
      <c r="G54" s="2" t="s">
        <v>179</v>
      </c>
      <c r="H54" s="2" t="s">
        <v>122</v>
      </c>
      <c r="I54" s="2">
        <v>2022</v>
      </c>
      <c r="J54" s="2" t="s">
        <v>173</v>
      </c>
      <c r="K54" s="27" t="s">
        <v>247</v>
      </c>
    </row>
    <row r="55" spans="1:11" s="18" customFormat="1" x14ac:dyDescent="0.35">
      <c r="A55" s="27"/>
      <c r="B55" s="26">
        <v>44783</v>
      </c>
      <c r="C55" s="26" t="s">
        <v>73</v>
      </c>
      <c r="D55" s="26" t="s">
        <v>10</v>
      </c>
      <c r="E55" s="27">
        <v>40</v>
      </c>
      <c r="F55" s="108">
        <v>16</v>
      </c>
      <c r="G55" s="2" t="s">
        <v>179</v>
      </c>
      <c r="H55" s="2" t="s">
        <v>122</v>
      </c>
      <c r="I55" s="2">
        <v>2022</v>
      </c>
      <c r="J55" s="2" t="s">
        <v>173</v>
      </c>
      <c r="K55" s="27" t="s">
        <v>248</v>
      </c>
    </row>
    <row r="56" spans="1:11" s="18" customFormat="1" ht="29" x14ac:dyDescent="0.35">
      <c r="A56" s="27"/>
      <c r="B56" s="26">
        <v>44816</v>
      </c>
      <c r="C56" s="26" t="s">
        <v>73</v>
      </c>
      <c r="D56" s="26" t="s">
        <v>10</v>
      </c>
      <c r="E56" s="27">
        <v>41</v>
      </c>
      <c r="F56" s="108">
        <v>350</v>
      </c>
      <c r="G56" s="2" t="s">
        <v>249</v>
      </c>
      <c r="H56" s="2" t="s">
        <v>86</v>
      </c>
      <c r="I56" s="2">
        <v>2022</v>
      </c>
      <c r="J56" s="2" t="s">
        <v>173</v>
      </c>
      <c r="K56" s="27" t="s">
        <v>182</v>
      </c>
    </row>
    <row r="57" spans="1:11" s="18" customFormat="1" ht="29" x14ac:dyDescent="0.35">
      <c r="A57" s="27"/>
      <c r="B57" s="26">
        <v>44817</v>
      </c>
      <c r="C57" s="26" t="s">
        <v>73</v>
      </c>
      <c r="D57" s="26" t="s">
        <v>10</v>
      </c>
      <c r="E57" s="27">
        <v>42</v>
      </c>
      <c r="F57" s="108">
        <v>164.72</v>
      </c>
      <c r="G57" s="2" t="s">
        <v>177</v>
      </c>
      <c r="H57" s="2" t="s">
        <v>88</v>
      </c>
      <c r="I57" s="2">
        <v>2022</v>
      </c>
      <c r="J57" s="2" t="s">
        <v>173</v>
      </c>
      <c r="K57" s="27" t="s">
        <v>192</v>
      </c>
    </row>
    <row r="58" spans="1:11" s="18" customFormat="1" ht="29" x14ac:dyDescent="0.35">
      <c r="A58" s="27"/>
      <c r="B58" s="26">
        <v>44817</v>
      </c>
      <c r="C58" s="26" t="s">
        <v>73</v>
      </c>
      <c r="D58" s="26" t="s">
        <v>10</v>
      </c>
      <c r="E58" s="27">
        <v>43</v>
      </c>
      <c r="F58" s="108">
        <v>129</v>
      </c>
      <c r="G58" s="2" t="s">
        <v>250</v>
      </c>
      <c r="H58" s="2" t="s">
        <v>86</v>
      </c>
      <c r="I58" s="2">
        <v>2022</v>
      </c>
      <c r="J58" s="2" t="s">
        <v>173</v>
      </c>
      <c r="K58" s="27" t="s">
        <v>184</v>
      </c>
    </row>
    <row r="59" spans="1:11" s="18" customFormat="1" x14ac:dyDescent="0.35">
      <c r="A59" s="27"/>
      <c r="B59" s="26">
        <v>44819</v>
      </c>
      <c r="C59" s="26" t="s">
        <v>73</v>
      </c>
      <c r="D59" s="26" t="s">
        <v>10</v>
      </c>
      <c r="E59" s="27">
        <v>44</v>
      </c>
      <c r="F59" s="108">
        <v>35</v>
      </c>
      <c r="G59" s="2" t="s">
        <v>201</v>
      </c>
      <c r="H59" s="2" t="s">
        <v>105</v>
      </c>
      <c r="I59" s="2">
        <v>2022</v>
      </c>
      <c r="J59" s="2" t="s">
        <v>64</v>
      </c>
      <c r="K59" s="27" t="s">
        <v>251</v>
      </c>
    </row>
    <row r="60" spans="1:11" s="18" customFormat="1" ht="29" x14ac:dyDescent="0.35">
      <c r="A60" s="27"/>
      <c r="B60" s="26">
        <v>44833</v>
      </c>
      <c r="C60" s="26" t="s">
        <v>73</v>
      </c>
      <c r="D60" s="26" t="s">
        <v>10</v>
      </c>
      <c r="E60" s="27">
        <v>45</v>
      </c>
      <c r="F60" s="108">
        <v>105</v>
      </c>
      <c r="G60" s="2" t="s">
        <v>187</v>
      </c>
      <c r="H60" s="2" t="s">
        <v>86</v>
      </c>
      <c r="I60" s="2">
        <v>2022</v>
      </c>
      <c r="J60" s="2" t="s">
        <v>173</v>
      </c>
      <c r="K60" s="27" t="s">
        <v>244</v>
      </c>
    </row>
    <row r="61" spans="1:11" s="18" customFormat="1" ht="29" x14ac:dyDescent="0.35">
      <c r="A61" s="27"/>
      <c r="B61" s="26">
        <v>44837</v>
      </c>
      <c r="C61" s="26" t="s">
        <v>73</v>
      </c>
      <c r="D61" s="26" t="s">
        <v>10</v>
      </c>
      <c r="E61" s="27">
        <v>46</v>
      </c>
      <c r="F61" s="108">
        <v>18.899999999999999</v>
      </c>
      <c r="G61" s="2" t="s">
        <v>177</v>
      </c>
      <c r="H61" s="2" t="s">
        <v>86</v>
      </c>
      <c r="I61" s="2">
        <v>2022</v>
      </c>
      <c r="J61" s="2" t="s">
        <v>173</v>
      </c>
      <c r="K61" s="27" t="s">
        <v>242</v>
      </c>
    </row>
    <row r="62" spans="1:11" s="18" customFormat="1" ht="29" x14ac:dyDescent="0.35">
      <c r="A62" s="27"/>
      <c r="B62" s="26">
        <v>44837</v>
      </c>
      <c r="C62" s="26" t="s">
        <v>73</v>
      </c>
      <c r="D62" s="26" t="s">
        <v>10</v>
      </c>
      <c r="E62" s="27">
        <v>47</v>
      </c>
      <c r="F62" s="108">
        <v>18.899999999999999</v>
      </c>
      <c r="G62" s="2" t="s">
        <v>177</v>
      </c>
      <c r="H62" s="2" t="s">
        <v>86</v>
      </c>
      <c r="I62" s="2">
        <v>2022</v>
      </c>
      <c r="J62" s="2" t="s">
        <v>173</v>
      </c>
      <c r="K62" s="27" t="s">
        <v>252</v>
      </c>
    </row>
    <row r="63" spans="1:11" s="18" customFormat="1" ht="29" x14ac:dyDescent="0.35">
      <c r="A63" s="27"/>
      <c r="B63" s="26">
        <v>44837</v>
      </c>
      <c r="C63" s="26" t="s">
        <v>73</v>
      </c>
      <c r="D63" s="26" t="s">
        <v>10</v>
      </c>
      <c r="E63" s="27">
        <v>48</v>
      </c>
      <c r="F63" s="108">
        <v>18.899999999999999</v>
      </c>
      <c r="G63" s="2" t="s">
        <v>177</v>
      </c>
      <c r="H63" s="2" t="s">
        <v>86</v>
      </c>
      <c r="I63" s="2">
        <v>2022</v>
      </c>
      <c r="J63" s="2" t="s">
        <v>173</v>
      </c>
      <c r="K63" s="27" t="s">
        <v>252</v>
      </c>
    </row>
    <row r="64" spans="1:11" s="18" customFormat="1" x14ac:dyDescent="0.35">
      <c r="A64" s="27"/>
      <c r="B64" s="26">
        <v>44837</v>
      </c>
      <c r="C64" s="26" t="s">
        <v>73</v>
      </c>
      <c r="D64" s="26" t="s">
        <v>10</v>
      </c>
      <c r="E64" s="27">
        <v>49</v>
      </c>
      <c r="F64" s="108">
        <v>18</v>
      </c>
      <c r="G64" s="2" t="s">
        <v>177</v>
      </c>
      <c r="H64" s="2" t="s">
        <v>122</v>
      </c>
      <c r="I64" s="2">
        <v>2022</v>
      </c>
      <c r="J64" s="2" t="s">
        <v>64</v>
      </c>
      <c r="K64" s="27" t="s">
        <v>253</v>
      </c>
    </row>
    <row r="65" spans="1:11" s="18" customFormat="1" ht="29" x14ac:dyDescent="0.35">
      <c r="A65" s="27"/>
      <c r="B65" s="26">
        <v>44837</v>
      </c>
      <c r="C65" s="26" t="s">
        <v>73</v>
      </c>
      <c r="D65" s="26" t="s">
        <v>10</v>
      </c>
      <c r="E65" s="27">
        <v>50</v>
      </c>
      <c r="F65" s="108">
        <v>23.4</v>
      </c>
      <c r="G65" s="2" t="s">
        <v>177</v>
      </c>
      <c r="H65" s="2" t="s">
        <v>88</v>
      </c>
      <c r="I65" s="2">
        <v>2022</v>
      </c>
      <c r="J65" s="2" t="s">
        <v>173</v>
      </c>
      <c r="K65" s="27" t="s">
        <v>241</v>
      </c>
    </row>
    <row r="66" spans="1:11" s="18" customFormat="1" ht="29" x14ac:dyDescent="0.35">
      <c r="A66" s="27"/>
      <c r="B66" s="26">
        <v>44838</v>
      </c>
      <c r="C66" s="26" t="s">
        <v>73</v>
      </c>
      <c r="D66" s="26" t="s">
        <v>10</v>
      </c>
      <c r="E66" s="27">
        <v>51</v>
      </c>
      <c r="F66" s="108">
        <v>31.85</v>
      </c>
      <c r="G66" s="2" t="s">
        <v>177</v>
      </c>
      <c r="H66" s="2" t="s">
        <v>88</v>
      </c>
      <c r="I66" s="2">
        <v>2022</v>
      </c>
      <c r="J66" s="2" t="s">
        <v>173</v>
      </c>
      <c r="K66" s="27" t="s">
        <v>192</v>
      </c>
    </row>
    <row r="67" spans="1:11" s="18" customFormat="1" ht="29" x14ac:dyDescent="0.35">
      <c r="A67" s="27"/>
      <c r="B67" s="26">
        <v>44838</v>
      </c>
      <c r="C67" s="26" t="s">
        <v>73</v>
      </c>
      <c r="D67" s="26" t="s">
        <v>10</v>
      </c>
      <c r="E67" s="27">
        <v>52</v>
      </c>
      <c r="F67" s="108">
        <v>23.4</v>
      </c>
      <c r="G67" s="2" t="s">
        <v>177</v>
      </c>
      <c r="H67" s="2" t="s">
        <v>88</v>
      </c>
      <c r="I67" s="2">
        <v>2022</v>
      </c>
      <c r="J67" s="2" t="s">
        <v>173</v>
      </c>
      <c r="K67" s="27" t="s">
        <v>255</v>
      </c>
    </row>
    <row r="68" spans="1:11" s="18" customFormat="1" x14ac:dyDescent="0.35">
      <c r="A68" s="27"/>
      <c r="B68" s="26">
        <v>44838</v>
      </c>
      <c r="C68" s="26" t="s">
        <v>73</v>
      </c>
      <c r="D68" s="26" t="s">
        <v>10</v>
      </c>
      <c r="E68" s="27">
        <v>53</v>
      </c>
      <c r="F68" s="108">
        <v>28.6</v>
      </c>
      <c r="G68" s="2" t="s">
        <v>177</v>
      </c>
      <c r="H68" s="2" t="s">
        <v>17</v>
      </c>
      <c r="I68" s="2">
        <v>2022</v>
      </c>
      <c r="J68" s="2" t="s">
        <v>173</v>
      </c>
      <c r="K68" s="27" t="s">
        <v>254</v>
      </c>
    </row>
    <row r="69" spans="1:11" s="18" customFormat="1" x14ac:dyDescent="0.35">
      <c r="A69" s="27"/>
      <c r="B69" s="26">
        <v>44838</v>
      </c>
      <c r="C69" s="26" t="s">
        <v>73</v>
      </c>
      <c r="D69" s="26" t="s">
        <v>10</v>
      </c>
      <c r="E69" s="27">
        <v>54</v>
      </c>
      <c r="F69" s="108">
        <v>140</v>
      </c>
      <c r="G69" s="2" t="s">
        <v>177</v>
      </c>
      <c r="H69" s="2" t="s">
        <v>122</v>
      </c>
      <c r="I69" s="2">
        <v>2022</v>
      </c>
      <c r="J69" s="2" t="s">
        <v>173</v>
      </c>
      <c r="K69" s="27" t="s">
        <v>192</v>
      </c>
    </row>
    <row r="70" spans="1:11" s="18" customFormat="1" x14ac:dyDescent="0.35">
      <c r="A70" s="27"/>
      <c r="B70" s="26">
        <v>44846</v>
      </c>
      <c r="C70" s="26" t="s">
        <v>73</v>
      </c>
      <c r="D70" s="26" t="s">
        <v>10</v>
      </c>
      <c r="E70" s="27">
        <v>55</v>
      </c>
      <c r="F70" s="108">
        <v>1728</v>
      </c>
      <c r="G70" s="2" t="s">
        <v>179</v>
      </c>
      <c r="H70" s="2" t="s">
        <v>122</v>
      </c>
      <c r="I70" s="2">
        <v>2022</v>
      </c>
      <c r="J70" s="2" t="s">
        <v>173</v>
      </c>
      <c r="K70" s="27" t="s">
        <v>192</v>
      </c>
    </row>
    <row r="71" spans="1:11" s="18" customFormat="1" x14ac:dyDescent="0.35">
      <c r="A71" s="27"/>
      <c r="B71" s="26">
        <v>44848</v>
      </c>
      <c r="C71" s="26" t="s">
        <v>73</v>
      </c>
      <c r="D71" s="26" t="s">
        <v>10</v>
      </c>
      <c r="E71" s="27">
        <v>56</v>
      </c>
      <c r="F71" s="108">
        <v>18</v>
      </c>
      <c r="G71" s="2" t="s">
        <v>177</v>
      </c>
      <c r="H71" s="2" t="s">
        <v>122</v>
      </c>
      <c r="I71" s="2">
        <v>2022</v>
      </c>
      <c r="J71" s="2" t="s">
        <v>173</v>
      </c>
      <c r="K71" s="27" t="s">
        <v>256</v>
      </c>
    </row>
    <row r="72" spans="1:11" s="18" customFormat="1" x14ac:dyDescent="0.35">
      <c r="A72" s="27"/>
      <c r="B72" s="26">
        <v>44851</v>
      </c>
      <c r="C72" s="26" t="s">
        <v>73</v>
      </c>
      <c r="D72" s="26" t="s">
        <v>10</v>
      </c>
      <c r="E72" s="27">
        <v>57</v>
      </c>
      <c r="F72" s="108">
        <v>90</v>
      </c>
      <c r="G72" s="2" t="s">
        <v>179</v>
      </c>
      <c r="H72" s="2" t="s">
        <v>122</v>
      </c>
      <c r="I72" s="2">
        <v>2022</v>
      </c>
      <c r="J72" s="2" t="s">
        <v>173</v>
      </c>
      <c r="K72" s="27" t="s">
        <v>257</v>
      </c>
    </row>
    <row r="73" spans="1:11" s="18" customFormat="1" x14ac:dyDescent="0.35">
      <c r="A73" s="27"/>
      <c r="B73" s="26">
        <v>33894</v>
      </c>
      <c r="C73" s="26" t="s">
        <v>73</v>
      </c>
      <c r="D73" s="26" t="s">
        <v>10</v>
      </c>
      <c r="E73" s="27">
        <v>58</v>
      </c>
      <c r="F73" s="108">
        <v>90</v>
      </c>
      <c r="G73" s="2" t="s">
        <v>177</v>
      </c>
      <c r="H73" s="2" t="s">
        <v>122</v>
      </c>
      <c r="I73" s="2">
        <v>2022</v>
      </c>
      <c r="J73" s="2" t="s">
        <v>173</v>
      </c>
      <c r="K73" s="27" t="s">
        <v>258</v>
      </c>
    </row>
    <row r="74" spans="1:11" s="18" customFormat="1" x14ac:dyDescent="0.35">
      <c r="A74" s="27"/>
      <c r="B74" s="26">
        <v>44852</v>
      </c>
      <c r="C74" s="26" t="s">
        <v>73</v>
      </c>
      <c r="D74" s="26" t="s">
        <v>10</v>
      </c>
      <c r="E74" s="27">
        <v>59</v>
      </c>
      <c r="F74" s="108">
        <v>144.97</v>
      </c>
      <c r="G74" s="2" t="s">
        <v>177</v>
      </c>
      <c r="H74" s="2" t="s">
        <v>122</v>
      </c>
      <c r="I74" s="2">
        <v>2022</v>
      </c>
      <c r="J74" s="2" t="s">
        <v>173</v>
      </c>
      <c r="K74" s="27" t="s">
        <v>279</v>
      </c>
    </row>
    <row r="75" spans="1:11" s="18" customFormat="1" x14ac:dyDescent="0.35">
      <c r="A75" s="27"/>
      <c r="B75" s="26">
        <v>44855</v>
      </c>
      <c r="C75" s="26" t="s">
        <v>73</v>
      </c>
      <c r="D75" s="26" t="s">
        <v>10</v>
      </c>
      <c r="E75" s="27">
        <v>60</v>
      </c>
      <c r="F75" s="108">
        <v>400</v>
      </c>
      <c r="G75" s="2" t="s">
        <v>259</v>
      </c>
      <c r="H75" s="2" t="s">
        <v>16</v>
      </c>
      <c r="I75" s="2">
        <v>2022</v>
      </c>
      <c r="J75" s="2" t="s">
        <v>173</v>
      </c>
      <c r="K75" s="27" t="s">
        <v>260</v>
      </c>
    </row>
    <row r="76" spans="1:11" s="18" customFormat="1" x14ac:dyDescent="0.35">
      <c r="A76" s="27"/>
      <c r="B76" s="26">
        <v>44855</v>
      </c>
      <c r="C76" s="26" t="s">
        <v>73</v>
      </c>
      <c r="D76" s="26" t="s">
        <v>10</v>
      </c>
      <c r="E76" s="27">
        <v>61</v>
      </c>
      <c r="F76" s="108">
        <v>250</v>
      </c>
      <c r="G76" s="2" t="s">
        <v>261</v>
      </c>
      <c r="H76" s="2" t="s">
        <v>16</v>
      </c>
      <c r="I76" s="2">
        <v>2022</v>
      </c>
      <c r="J76" s="2" t="s">
        <v>173</v>
      </c>
      <c r="K76" s="27" t="s">
        <v>260</v>
      </c>
    </row>
    <row r="77" spans="1:11" s="18" customFormat="1" x14ac:dyDescent="0.35">
      <c r="A77" s="27"/>
      <c r="B77" s="26">
        <v>44855</v>
      </c>
      <c r="C77" s="26" t="s">
        <v>73</v>
      </c>
      <c r="D77" s="26" t="s">
        <v>10</v>
      </c>
      <c r="E77" s="27">
        <v>62</v>
      </c>
      <c r="F77" s="108">
        <v>125</v>
      </c>
      <c r="G77" s="2" t="s">
        <v>262</v>
      </c>
      <c r="H77" s="2" t="s">
        <v>16</v>
      </c>
      <c r="I77" s="2">
        <v>2022</v>
      </c>
      <c r="J77" s="2" t="s">
        <v>173</v>
      </c>
      <c r="K77" s="27" t="s">
        <v>260</v>
      </c>
    </row>
    <row r="78" spans="1:11" s="18" customFormat="1" x14ac:dyDescent="0.35">
      <c r="A78" s="27"/>
      <c r="B78" s="26">
        <v>44855</v>
      </c>
      <c r="C78" s="26" t="s">
        <v>73</v>
      </c>
      <c r="D78" s="26" t="s">
        <v>10</v>
      </c>
      <c r="E78" s="27">
        <v>63</v>
      </c>
      <c r="F78" s="108">
        <v>125</v>
      </c>
      <c r="G78" s="2" t="s">
        <v>263</v>
      </c>
      <c r="H78" s="2" t="s">
        <v>16</v>
      </c>
      <c r="I78" s="2">
        <v>2022</v>
      </c>
      <c r="J78" s="2" t="s">
        <v>173</v>
      </c>
      <c r="K78" s="27" t="s">
        <v>260</v>
      </c>
    </row>
    <row r="79" spans="1:11" s="18" customFormat="1" x14ac:dyDescent="0.35">
      <c r="A79" s="27"/>
      <c r="B79" s="26">
        <v>44855</v>
      </c>
      <c r="C79" s="26" t="s">
        <v>73</v>
      </c>
      <c r="D79" s="26" t="s">
        <v>10</v>
      </c>
      <c r="E79" s="27">
        <v>64</v>
      </c>
      <c r="F79" s="108">
        <v>30.8</v>
      </c>
      <c r="G79" s="2" t="s">
        <v>179</v>
      </c>
      <c r="H79" s="2" t="s">
        <v>122</v>
      </c>
      <c r="I79" s="2">
        <v>2022</v>
      </c>
      <c r="J79" s="2" t="s">
        <v>173</v>
      </c>
      <c r="K79" s="27" t="s">
        <v>256</v>
      </c>
    </row>
    <row r="80" spans="1:11" s="18" customFormat="1" x14ac:dyDescent="0.35">
      <c r="A80" s="27"/>
      <c r="B80" s="26">
        <v>44872</v>
      </c>
      <c r="C80" s="26" t="s">
        <v>73</v>
      </c>
      <c r="D80" s="26" t="s">
        <v>10</v>
      </c>
      <c r="E80" s="27">
        <v>65</v>
      </c>
      <c r="F80" s="108">
        <v>6.4</v>
      </c>
      <c r="G80" s="2" t="s">
        <v>264</v>
      </c>
      <c r="H80" s="2" t="s">
        <v>122</v>
      </c>
      <c r="I80" s="2">
        <v>2022</v>
      </c>
      <c r="J80" s="2" t="s">
        <v>173</v>
      </c>
      <c r="K80" s="27" t="s">
        <v>256</v>
      </c>
    </row>
    <row r="81" spans="1:11" s="18" customFormat="1" x14ac:dyDescent="0.35">
      <c r="A81" s="27"/>
      <c r="B81" s="26">
        <v>44872</v>
      </c>
      <c r="C81" s="26" t="s">
        <v>73</v>
      </c>
      <c r="D81" s="26" t="s">
        <v>10</v>
      </c>
      <c r="E81" s="27">
        <v>66</v>
      </c>
      <c r="F81" s="108">
        <v>125</v>
      </c>
      <c r="G81" s="2" t="s">
        <v>265</v>
      </c>
      <c r="H81" s="2" t="s">
        <v>16</v>
      </c>
      <c r="I81" s="2">
        <v>2022</v>
      </c>
      <c r="J81" s="2" t="s">
        <v>173</v>
      </c>
      <c r="K81" s="27" t="s">
        <v>260</v>
      </c>
    </row>
    <row r="82" spans="1:11" s="18" customFormat="1" x14ac:dyDescent="0.35">
      <c r="A82" s="27"/>
      <c r="B82" s="26">
        <v>44883</v>
      </c>
      <c r="C82" s="26" t="s">
        <v>73</v>
      </c>
      <c r="D82" s="26" t="s">
        <v>10</v>
      </c>
      <c r="E82" s="27">
        <v>67</v>
      </c>
      <c r="F82" s="108">
        <v>155</v>
      </c>
      <c r="G82" s="2" t="s">
        <v>177</v>
      </c>
      <c r="H82" s="2" t="s">
        <v>122</v>
      </c>
      <c r="I82" s="2">
        <v>2022</v>
      </c>
      <c r="J82" s="2" t="s">
        <v>173</v>
      </c>
      <c r="K82" s="27" t="s">
        <v>277</v>
      </c>
    </row>
    <row r="83" spans="1:11" s="18" customFormat="1" ht="29" x14ac:dyDescent="0.35">
      <c r="A83" s="27"/>
      <c r="B83" s="26">
        <v>44886</v>
      </c>
      <c r="C83" s="26" t="s">
        <v>73</v>
      </c>
      <c r="D83" s="26" t="s">
        <v>10</v>
      </c>
      <c r="E83" s="27">
        <v>68</v>
      </c>
      <c r="F83" s="108">
        <v>103.4</v>
      </c>
      <c r="G83" s="2" t="s">
        <v>179</v>
      </c>
      <c r="H83" s="2" t="s">
        <v>88</v>
      </c>
      <c r="I83" s="2">
        <v>2022</v>
      </c>
      <c r="J83" s="2" t="s">
        <v>173</v>
      </c>
      <c r="K83" s="27" t="s">
        <v>192</v>
      </c>
    </row>
    <row r="84" spans="1:11" s="18" customFormat="1" x14ac:dyDescent="0.35">
      <c r="A84" s="27"/>
      <c r="B84" s="26">
        <v>44888</v>
      </c>
      <c r="C84" s="26" t="s">
        <v>73</v>
      </c>
      <c r="D84" s="26" t="s">
        <v>10</v>
      </c>
      <c r="E84" s="27">
        <v>69</v>
      </c>
      <c r="F84" s="108">
        <v>45.9</v>
      </c>
      <c r="G84" s="2" t="s">
        <v>177</v>
      </c>
      <c r="H84" s="2" t="s">
        <v>122</v>
      </c>
      <c r="I84" s="2">
        <v>2022</v>
      </c>
      <c r="J84" s="2" t="s">
        <v>173</v>
      </c>
      <c r="K84" s="27" t="s">
        <v>278</v>
      </c>
    </row>
    <row r="85" spans="1:11" s="18" customFormat="1" x14ac:dyDescent="0.35">
      <c r="A85" s="27"/>
      <c r="B85" s="26">
        <v>44888</v>
      </c>
      <c r="C85" s="26" t="s">
        <v>73</v>
      </c>
      <c r="D85" s="26" t="s">
        <v>10</v>
      </c>
      <c r="E85" s="27">
        <v>70</v>
      </c>
      <c r="F85" s="108">
        <v>80.75</v>
      </c>
      <c r="G85" s="2" t="s">
        <v>177</v>
      </c>
      <c r="H85" s="2" t="s">
        <v>122</v>
      </c>
      <c r="I85" s="2">
        <v>2022</v>
      </c>
      <c r="J85" s="2" t="s">
        <v>173</v>
      </c>
      <c r="K85" s="27" t="s">
        <v>228</v>
      </c>
    </row>
    <row r="86" spans="1:11" s="18" customFormat="1" ht="29" x14ac:dyDescent="0.35">
      <c r="A86" s="27"/>
      <c r="B86" s="26">
        <v>44890</v>
      </c>
      <c r="C86" s="26" t="s">
        <v>73</v>
      </c>
      <c r="D86" s="26" t="s">
        <v>10</v>
      </c>
      <c r="E86" s="27">
        <v>71</v>
      </c>
      <c r="F86" s="108">
        <v>90</v>
      </c>
      <c r="G86" s="2" t="s">
        <v>179</v>
      </c>
      <c r="H86" s="2" t="s">
        <v>88</v>
      </c>
      <c r="I86" s="2">
        <v>2022</v>
      </c>
      <c r="J86" s="2" t="s">
        <v>173</v>
      </c>
      <c r="K86" s="27" t="s">
        <v>271</v>
      </c>
    </row>
    <row r="87" spans="1:11" s="18" customFormat="1" x14ac:dyDescent="0.35">
      <c r="A87" s="27"/>
      <c r="B87" s="26">
        <v>44890</v>
      </c>
      <c r="C87" s="26" t="s">
        <v>73</v>
      </c>
      <c r="D87" s="26" t="s">
        <v>10</v>
      </c>
      <c r="E87" s="27">
        <v>72</v>
      </c>
      <c r="F87" s="108">
        <v>9.9</v>
      </c>
      <c r="G87" s="2" t="s">
        <v>179</v>
      </c>
      <c r="H87" s="2" t="s">
        <v>122</v>
      </c>
      <c r="I87" s="2">
        <v>2022</v>
      </c>
      <c r="J87" s="2" t="s">
        <v>173</v>
      </c>
      <c r="K87" s="27" t="s">
        <v>228</v>
      </c>
    </row>
    <row r="88" spans="1:11" s="18" customFormat="1" ht="29" x14ac:dyDescent="0.35">
      <c r="A88" s="27"/>
      <c r="B88" s="26">
        <v>44895</v>
      </c>
      <c r="C88" s="26" t="s">
        <v>73</v>
      </c>
      <c r="D88" s="26" t="s">
        <v>10</v>
      </c>
      <c r="E88" s="27">
        <v>73</v>
      </c>
      <c r="F88" s="108">
        <v>151.03</v>
      </c>
      <c r="G88" s="2" t="s">
        <v>177</v>
      </c>
      <c r="H88" s="2" t="s">
        <v>88</v>
      </c>
      <c r="I88" s="2">
        <v>2022</v>
      </c>
      <c r="J88" s="2" t="s">
        <v>173</v>
      </c>
      <c r="K88" s="27" t="s">
        <v>192</v>
      </c>
    </row>
    <row r="89" spans="1:11" s="18" customFormat="1" ht="29" x14ac:dyDescent="0.35">
      <c r="A89" s="27"/>
      <c r="B89" s="26">
        <v>44895</v>
      </c>
      <c r="C89" s="26" t="s">
        <v>73</v>
      </c>
      <c r="D89" s="26" t="s">
        <v>10</v>
      </c>
      <c r="E89" s="27">
        <v>74</v>
      </c>
      <c r="F89" s="108">
        <v>18.899999999999999</v>
      </c>
      <c r="G89" s="2" t="s">
        <v>177</v>
      </c>
      <c r="H89" s="2" t="s">
        <v>88</v>
      </c>
      <c r="I89" s="2">
        <v>2022</v>
      </c>
      <c r="J89" s="2" t="s">
        <v>173</v>
      </c>
      <c r="K89" s="27" t="s">
        <v>241</v>
      </c>
    </row>
    <row r="90" spans="1:11" s="18" customFormat="1" x14ac:dyDescent="0.35">
      <c r="A90" s="27"/>
      <c r="B90" s="26">
        <v>44895</v>
      </c>
      <c r="C90" s="26" t="s">
        <v>73</v>
      </c>
      <c r="D90" s="26" t="s">
        <v>10</v>
      </c>
      <c r="E90" s="27">
        <v>75</v>
      </c>
      <c r="F90" s="108">
        <v>756.25</v>
      </c>
      <c r="G90" s="2" t="s">
        <v>233</v>
      </c>
      <c r="H90" s="2" t="s">
        <v>91</v>
      </c>
      <c r="I90" s="2">
        <v>2023</v>
      </c>
      <c r="J90" s="2" t="s">
        <v>173</v>
      </c>
      <c r="K90" s="27" t="s">
        <v>266</v>
      </c>
    </row>
    <row r="91" spans="1:11" s="18" customFormat="1" ht="29" x14ac:dyDescent="0.35">
      <c r="A91" s="27"/>
      <c r="B91" s="26">
        <v>44924</v>
      </c>
      <c r="C91" s="26" t="s">
        <v>73</v>
      </c>
      <c r="D91" s="26" t="s">
        <v>10</v>
      </c>
      <c r="E91" s="27">
        <v>76</v>
      </c>
      <c r="F91" s="108">
        <v>330</v>
      </c>
      <c r="G91" s="2" t="s">
        <v>267</v>
      </c>
      <c r="H91" s="2" t="s">
        <v>86</v>
      </c>
      <c r="I91" s="2">
        <v>2022</v>
      </c>
      <c r="J91" s="2" t="s">
        <v>173</v>
      </c>
      <c r="K91" s="27" t="s">
        <v>182</v>
      </c>
    </row>
    <row r="92" spans="1:11" s="18" customFormat="1" x14ac:dyDescent="0.35">
      <c r="A92" s="27"/>
      <c r="B92" s="26"/>
      <c r="C92" s="26" t="s">
        <v>73</v>
      </c>
      <c r="D92" s="26" t="s">
        <v>10</v>
      </c>
      <c r="E92" s="27">
        <v>77</v>
      </c>
      <c r="F92" s="108"/>
      <c r="G92" s="2"/>
      <c r="H92" s="2"/>
      <c r="I92" s="2">
        <v>2022</v>
      </c>
      <c r="J92" s="2" t="s">
        <v>173</v>
      </c>
      <c r="K92" s="27"/>
    </row>
    <row r="93" spans="1:11" s="18" customFormat="1" x14ac:dyDescent="0.35">
      <c r="A93" s="27"/>
      <c r="B93" s="26"/>
      <c r="C93" s="26" t="s">
        <v>73</v>
      </c>
      <c r="D93" s="26" t="s">
        <v>10</v>
      </c>
      <c r="E93" s="27">
        <v>78</v>
      </c>
      <c r="F93" s="108"/>
      <c r="G93" s="2"/>
      <c r="H93" s="2"/>
      <c r="I93" s="2">
        <v>2022</v>
      </c>
      <c r="J93" s="2" t="s">
        <v>173</v>
      </c>
      <c r="K93" s="27"/>
    </row>
    <row r="94" spans="1:11" s="18" customFormat="1" x14ac:dyDescent="0.35">
      <c r="A94" s="211"/>
      <c r="B94" s="26"/>
      <c r="C94" s="26" t="s">
        <v>73</v>
      </c>
      <c r="D94" s="26" t="s">
        <v>10</v>
      </c>
      <c r="E94" s="27">
        <v>79</v>
      </c>
      <c r="F94" s="108"/>
      <c r="G94" s="2"/>
      <c r="H94" s="2"/>
      <c r="I94" s="2">
        <v>2022</v>
      </c>
      <c r="J94" s="2" t="s">
        <v>173</v>
      </c>
      <c r="K94" s="27"/>
    </row>
    <row r="95" spans="1:11" s="18" customFormat="1" ht="15" customHeight="1" x14ac:dyDescent="0.45">
      <c r="A95" s="120"/>
      <c r="B95" s="121" t="s">
        <v>24</v>
      </c>
      <c r="C95" s="32" t="s">
        <v>18</v>
      </c>
      <c r="D95" s="120"/>
      <c r="E95" s="122"/>
      <c r="F95" s="110"/>
      <c r="G95" s="123"/>
      <c r="H95" s="124"/>
      <c r="I95" s="122"/>
      <c r="J95" s="122"/>
      <c r="K95" s="124"/>
    </row>
    <row r="96" spans="1:11" ht="17" x14ac:dyDescent="0.4">
      <c r="E96" s="111" t="s">
        <v>23</v>
      </c>
      <c r="F96" s="28">
        <f>SUBTOTAL(9,F16:F95)</f>
        <v>15222.209999999994</v>
      </c>
    </row>
    <row r="97" spans="4:6" x14ac:dyDescent="0.35">
      <c r="E97" s="77"/>
      <c r="F97" s="112"/>
    </row>
    <row r="98" spans="4:6" x14ac:dyDescent="0.35">
      <c r="E98" s="77"/>
    </row>
    <row r="99" spans="4:6" ht="15.5" x14ac:dyDescent="0.35">
      <c r="D99" s="104"/>
      <c r="E99" s="77"/>
    </row>
  </sheetData>
  <sheetProtection password="CF41" sheet="1" insertRows="0" selectLockedCells="1" autoFilter="0"/>
  <mergeCells count="1">
    <mergeCell ref="D1:F1"/>
  </mergeCells>
  <phoneticPr fontId="24" type="noConversion"/>
  <dataValidations xWindow="353" yWindow="357" count="16">
    <dataValidation allowBlank="1" showInputMessage="1" showErrorMessage="1" prompt="Right click on the row above and select 'insert'._x000a_" sqref="C95" xr:uid="{00000000-0002-0000-0300-000000000000}"/>
    <dataValidation allowBlank="1" showInputMessage="1" showErrorMessage="1" prompt="Please enter the date of invoice or transaction._x000a_" sqref="C12" xr:uid="{00000000-0002-0000-0300-000001000000}"/>
    <dataValidation allowBlank="1" showInputMessage="1" showErrorMessage="1" prompt="Click on the box and select the Bank account or Float in which the transaction occurs._x000a_" sqref="C10" xr:uid="{00000000-0002-0000-0300-000002000000}"/>
    <dataValidation allowBlank="1" showInputMessage="1" showErrorMessage="1" prompt="Click on the box and select payment method from the drop down list using the arrow._x000a_" sqref="D10" xr:uid="{00000000-0002-0000-0300-000003000000}"/>
    <dataValidation allowBlank="1" showInputMessage="1" showErrorMessage="1" prompt="Cheque number or BACs reference. If cash was used please leave blank. This is to help you match back to your bank statement entries." sqref="E10" xr:uid="{00000000-0002-0000-0300-000004000000}"/>
    <dataValidation allowBlank="1" showInputMessage="1" showErrorMessage="1" prompt="The amount should be stated gross of VAT" sqref="F10" xr:uid="{00000000-0002-0000-0300-000005000000}"/>
    <dataValidation allowBlank="1" showInputMessage="1" showErrorMessage="1" prompt="Click on the box and select the payment category from drop down list using the arrow." sqref="H10 I12" xr:uid="{00000000-0002-0000-0300-000006000000}"/>
    <dataValidation allowBlank="1" showInputMessage="1" showErrorMessage="1" prompt="This is the year to which the payment relates._x000a_eg a payment in advance for next year's annual dinner" sqref="J12" xr:uid="{00000000-0002-0000-0300-000007000000}"/>
    <dataValidation allowBlank="1" showInputMessage="1" showErrorMessage="1" prompt="If payment has cleared your bank and can be seen in your bank statement select 'Y'._x000a_If payment has not yet cleared your bank select 'N'." sqref="J10" xr:uid="{00000000-0002-0000-0300-000008000000}"/>
    <dataValidation allowBlank="1" showInputMessage="1" showErrorMessage="1" prompt="Please provide further details of the expense." sqref="K10" xr:uid="{00000000-0002-0000-0300-000009000000}"/>
    <dataValidation allowBlank="1" showInputMessage="1" showErrorMessage="1" prompt="Please enter the date transaction clears bank._x000a_" sqref="B10" xr:uid="{00000000-0002-0000-0300-00000A000000}"/>
    <dataValidation allowBlank="1" showInputMessage="1" showErrorMessage="1" prompt="Enter the year into which the expense relates to (i.e. when the goods are received or service is rendered)" sqref="I10" xr:uid="{00000000-0002-0000-0300-00000B000000}"/>
    <dataValidation allowBlank="1" showInputMessage="1" showErrorMessage="1" prompt="Please enter the bank statement number for reference." sqref="A10" xr:uid="{00000000-0002-0000-0300-00000C000000}"/>
    <dataValidation type="list" allowBlank="1" showInputMessage="1" showErrorMessage="1" sqref="H16:H94" xr:uid="{00000000-0002-0000-0300-00000D000000}">
      <formula1>Payments_made</formula1>
    </dataValidation>
    <dataValidation type="list" allowBlank="1" showInputMessage="1" showErrorMessage="1" sqref="C16:C94" xr:uid="{00000000-0002-0000-0300-00000E000000}">
      <formula1>Bank_Accounts</formula1>
    </dataValidation>
    <dataValidation type="list" allowBlank="1" showInputMessage="1" showErrorMessage="1" sqref="D16:D94" xr:uid="{00000000-0002-0000-0300-00000F000000}">
      <formula1>Payment_Type</formula1>
    </dataValidation>
  </dataValidations>
  <pageMargins left="0.25" right="0.25" top="0.75" bottom="0.75" header="0.3" footer="0.3"/>
  <pageSetup paperSize="9" scale="87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353" yWindow="357" count="3">
        <x14:dataValidation type="list" allowBlank="1" showInputMessage="1" showErrorMessage="1" xr:uid="{00000000-0002-0000-0300-000010000000}">
          <x14:formula1>
            <xm:f>Lists!$D$2:$D$24</xm:f>
          </x14:formula1>
          <xm:sqref>H95:J95</xm:sqref>
        </x14:dataValidation>
        <x14:dataValidation type="list" allowBlank="1" showInputMessage="1" showErrorMessage="1" xr:uid="{00000000-0002-0000-0300-000011000000}">
          <x14:formula1>
            <xm:f>Lists!$K$2</xm:f>
          </x14:formula1>
          <xm:sqref>M20</xm:sqref>
        </x14:dataValidation>
        <x14:dataValidation type="list" allowBlank="1" showInputMessage="1" showErrorMessage="1" xr:uid="{00000000-0002-0000-0300-000012000000}">
          <x14:formula1>
            <xm:f>Lists!$H$1:$H$2</xm:f>
          </x14:formula1>
          <xm:sqref>J16:J94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N62"/>
  <sheetViews>
    <sheetView showGridLines="0" tabSelected="1" zoomScale="90" zoomScaleNormal="90" workbookViewId="0">
      <pane ySplit="3" topLeftCell="A4" activePane="bottomLeft" state="frozen"/>
      <selection pane="bottomLeft" activeCell="E28" sqref="E28"/>
    </sheetView>
  </sheetViews>
  <sheetFormatPr defaultColWidth="9.1796875" defaultRowHeight="14.5" x14ac:dyDescent="0.35"/>
  <cols>
    <col min="1" max="1" width="1.1796875" style="76" customWidth="1"/>
    <col min="2" max="2" width="27.81640625" style="76" customWidth="1"/>
    <col min="3" max="3" width="23.26953125" style="76" customWidth="1"/>
    <col min="4" max="4" width="14" style="76" customWidth="1"/>
    <col min="5" max="5" width="17.81640625" style="76" customWidth="1"/>
    <col min="6" max="6" width="2.1796875" style="76" customWidth="1"/>
    <col min="7" max="7" width="12.7265625" style="76" customWidth="1"/>
    <col min="8" max="8" width="30" style="76" bestFit="1" customWidth="1"/>
    <col min="9" max="9" width="17.453125" style="76" customWidth="1"/>
    <col min="10" max="10" width="17.1796875" style="76" customWidth="1"/>
    <col min="11" max="11" width="15.7265625" style="76" customWidth="1"/>
    <col min="12" max="12" width="26.453125" style="76" customWidth="1"/>
    <col min="13" max="13" width="2.1796875" style="76" customWidth="1"/>
    <col min="14" max="16384" width="9.1796875" style="76"/>
  </cols>
  <sheetData>
    <row r="1" spans="1:14" s="77" customFormat="1" ht="22.5" customHeight="1" x14ac:dyDescent="0.45">
      <c r="A1" s="6"/>
      <c r="B1" s="4" t="str">
        <f>C5</f>
        <v>Current</v>
      </c>
      <c r="C1" s="24" t="s">
        <v>54</v>
      </c>
      <c r="D1" s="4">
        <f>Instructions!H22</f>
        <v>2022</v>
      </c>
      <c r="E1" s="38" t="s">
        <v>33</v>
      </c>
      <c r="F1" s="38"/>
      <c r="G1" s="6"/>
      <c r="H1" s="6"/>
      <c r="I1" s="76"/>
      <c r="J1" s="76"/>
      <c r="K1" s="76"/>
      <c r="L1" s="76"/>
      <c r="M1" s="76"/>
      <c r="N1" s="76"/>
    </row>
    <row r="2" spans="1:14" s="77" customFormat="1" x14ac:dyDescent="0.35">
      <c r="A2" s="5"/>
      <c r="B2" s="72" t="s">
        <v>20</v>
      </c>
      <c r="C2" s="10" t="str">
        <f>'Income received'!C2</f>
        <v>The North Downs Insurance Institute</v>
      </c>
      <c r="D2" s="5"/>
      <c r="E2" s="6"/>
      <c r="F2" s="6"/>
      <c r="G2" s="5"/>
      <c r="H2" s="5"/>
      <c r="I2" s="76"/>
      <c r="J2" s="76"/>
      <c r="K2" s="76"/>
      <c r="L2" s="76"/>
      <c r="M2" s="76"/>
      <c r="N2" s="76"/>
    </row>
    <row r="3" spans="1:14" s="77" customFormat="1" ht="11.25" customHeight="1" x14ac:dyDescent="0.35">
      <c r="A3" s="6"/>
      <c r="B3" s="7"/>
      <c r="C3" s="6"/>
      <c r="D3" s="6"/>
      <c r="E3" s="8"/>
      <c r="F3" s="8"/>
      <c r="G3" s="6"/>
      <c r="H3" s="6"/>
      <c r="I3" s="76"/>
      <c r="J3" s="76"/>
      <c r="K3" s="76"/>
      <c r="L3" s="76"/>
      <c r="M3" s="76"/>
      <c r="N3" s="76"/>
    </row>
    <row r="5" spans="1:14" x14ac:dyDescent="0.35">
      <c r="B5" s="76" t="s">
        <v>126</v>
      </c>
      <c r="C5" s="125" t="s">
        <v>73</v>
      </c>
    </row>
    <row r="7" spans="1:14" s="81" customFormat="1" x14ac:dyDescent="0.35">
      <c r="B7" s="11" t="s">
        <v>27</v>
      </c>
      <c r="C7" s="11"/>
      <c r="D7" s="1"/>
      <c r="E7" s="1"/>
      <c r="H7" s="11" t="s">
        <v>4</v>
      </c>
      <c r="I7" s="1"/>
      <c r="J7" s="1"/>
      <c r="K7" s="1"/>
    </row>
    <row r="8" spans="1:14" ht="17.25" customHeight="1" x14ac:dyDescent="0.35">
      <c r="B8" s="12"/>
      <c r="C8" s="30" t="s">
        <v>25</v>
      </c>
      <c r="D8" s="34"/>
      <c r="E8" s="35"/>
      <c r="H8" s="12"/>
      <c r="I8" s="36" t="s">
        <v>6</v>
      </c>
      <c r="J8" s="13"/>
      <c r="K8" s="14"/>
    </row>
    <row r="9" spans="1:14" s="81" customFormat="1" x14ac:dyDescent="0.35">
      <c r="B9" s="15" t="s">
        <v>5</v>
      </c>
      <c r="C9" s="63" t="s">
        <v>72</v>
      </c>
      <c r="D9" s="63" t="s">
        <v>73</v>
      </c>
      <c r="E9" s="69" t="s">
        <v>74</v>
      </c>
      <c r="H9" s="15" t="s">
        <v>5</v>
      </c>
      <c r="I9" s="63" t="s">
        <v>72</v>
      </c>
      <c r="J9" s="63" t="s">
        <v>73</v>
      </c>
      <c r="K9" s="69" t="s">
        <v>74</v>
      </c>
    </row>
    <row r="10" spans="1:14" ht="15" customHeight="1" x14ac:dyDescent="0.35">
      <c r="B10" s="9" t="str">
        <f>Lists!F2</f>
        <v>Annual Dinner</v>
      </c>
      <c r="C10" s="33">
        <f>SUMIFS('Income received'!$F$13:$F$60,'Income received'!$H$13:$H$60,'Current account summary'!$B10,'Income received'!$I$13:$I$60,"&lt;"&amp;$D$1,'Income received'!$C$13:$C$60,"="&amp;$C$5)</f>
        <v>0</v>
      </c>
      <c r="D10" s="21">
        <f>SUMIFS('Income received'!$F$13:$F$60,'Income received'!$H$13:$H$60,'Current account summary'!$B10,'Income received'!$I$13:$I$60,"="&amp;$D$1,'Income received'!$C$13:$C$60,"="&amp;$C$5)</f>
        <v>6878.2</v>
      </c>
      <c r="E10" s="66">
        <f>SUMIFS('Income received'!$F$13:$F$60,'Income received'!$H$13:$H$60,'Current account summary'!$B10,'Income received'!$I$13:$I$60,"&gt;"&amp;$D$1,'Income received'!$C$13:$C$60,"="&amp;$C$5)</f>
        <v>990</v>
      </c>
      <c r="F10" s="126"/>
      <c r="H10" s="37" t="str">
        <f>Lists!D2</f>
        <v>Annual Dinner</v>
      </c>
      <c r="I10" s="33">
        <f>SUMIFS('Payments made'!$F$16:$F$97,'Payments made'!$H$16:$H$97,'Current account summary'!$H10,'Payments made'!$I$16:$I$97,"&lt;"&amp;$D$1,'Payments made'!$C$16:$C$97,"="&amp;$C$5)</f>
        <v>0</v>
      </c>
      <c r="J10" s="21">
        <f>SUMIFS('Payments made'!$F$16:$F$97,'Payments made'!$H$16:$H$97,'Current account summary'!$H10,'Payments made'!$I$16:$I$97,"="&amp;$D$1,'Payments made'!$C$16:$C$97,"="&amp;$C$5)</f>
        <v>5899.4899999999989</v>
      </c>
      <c r="K10" s="68">
        <f>SUMIFS('Payments made'!$F$16:$F$97,'Payments made'!$H$16:$H$97,'Current account summary'!$H10,'Payments made'!$I$16:$I$97,"&gt;"&amp;$D$1,'Payments made'!$C$16:$C$97,"="&amp;$C$5)</f>
        <v>756.25</v>
      </c>
    </row>
    <row r="11" spans="1:14" ht="15" customHeight="1" x14ac:dyDescent="0.35">
      <c r="B11" s="9" t="str">
        <f>Lists!F3</f>
        <v>Awards</v>
      </c>
      <c r="C11" s="33">
        <f>SUMIFS('Income received'!$F$13:$F$60,'Income received'!$H$13:$H$60,'Current account summary'!$B11,'Income received'!$I$13:$I$60,"&lt;"&amp;$D$1,'Income received'!$C$13:$C$60,"="&amp;$C$5)</f>
        <v>0</v>
      </c>
      <c r="D11" s="21">
        <f>SUMIFS('Income received'!$F$13:$F$60,'Income received'!$H$13:$H$60,'Current account summary'!$B11,'Income received'!$I$13:$I$60,"="&amp;$D$1,'Income received'!$C$13:$C$60,"="&amp;$C$5)</f>
        <v>0</v>
      </c>
      <c r="E11" s="66">
        <f>SUMIFS('Income received'!$F$13:$F$60,'Income received'!$H$13:$H$60,'Current account summary'!$B11,'Income received'!$I$13:$I$60,"&gt;"&amp;$D$1,'Income received'!$C$13:$C$60,"="&amp;$C$5)</f>
        <v>0</v>
      </c>
      <c r="F11" s="127"/>
      <c r="H11" s="37" t="str">
        <f>Lists!D3</f>
        <v>Audit and accountancy</v>
      </c>
      <c r="I11" s="33">
        <f>SUMIFS('Payments made'!$F$16:$F$97,'Payments made'!$H$16:$H$97,'Current account summary'!$H11,'Payments made'!$I$16:$I$97,"&lt;"&amp;$D$1,'Payments made'!$C$16:$C$97,"="&amp;$C$5)</f>
        <v>0</v>
      </c>
      <c r="J11" s="21">
        <f>SUMIFS('Payments made'!$F$16:$F$97,'Payments made'!$H$16:$H$97,'Current account summary'!$H11,'Payments made'!$I$16:$I$97,"="&amp;$D$1,'Payments made'!$C$16:$C$97,"="&amp;$C$5)</f>
        <v>35</v>
      </c>
      <c r="K11" s="68">
        <f>SUMIFS('Payments made'!$F$16:$F$97,'Payments made'!$H$16:$H$97,'Current account summary'!$H11,'Payments made'!$I$16:$I$97,"&gt;"&amp;$D$1,'Payments made'!$C$16:$C$97,"="&amp;$C$5)</f>
        <v>0</v>
      </c>
    </row>
    <row r="12" spans="1:14" ht="15" customHeight="1" x14ac:dyDescent="0.35">
      <c r="B12" s="9" t="str">
        <f>Lists!F4</f>
        <v>Cash float returned</v>
      </c>
      <c r="C12" s="33">
        <f>SUMIFS('Income received'!$F$13:$F$60,'Income received'!$H$13:$H$60,'Current account summary'!$B12,'Income received'!$I$13:$I$60,"&lt;"&amp;$D$1,'Income received'!$C$13:$C$60,"="&amp;$C$5)</f>
        <v>0</v>
      </c>
      <c r="D12" s="21">
        <f>SUMIFS('Income received'!$F$13:$F$60,'Income received'!$H$13:$H$60,'Current account summary'!$B12,'Income received'!$I$13:$I$60,"="&amp;$D$1,'Income received'!$C$13:$C$60,"="&amp;$C$5)</f>
        <v>0</v>
      </c>
      <c r="E12" s="66">
        <f>SUMIFS('Income received'!$F$13:$F$60,'Income received'!$H$13:$H$60,'Current account summary'!$B12,'Income received'!$I$13:$I$60,"&gt;"&amp;$D$1,'Income received'!$C$13:$C$60,"="&amp;$C$5)</f>
        <v>0</v>
      </c>
      <c r="F12" s="127"/>
      <c r="H12" s="37" t="str">
        <f>Lists!D4</f>
        <v>Awards</v>
      </c>
      <c r="I12" s="33">
        <f>SUMIFS('Payments made'!$F$16:$F$97,'Payments made'!$H$16:$H$97,'Current account summary'!$H12,'Payments made'!$I$16:$I$97,"&lt;"&amp;$D$1,'Payments made'!$C$16:$C$97,"="&amp;$C$5)</f>
        <v>0</v>
      </c>
      <c r="J12" s="21">
        <f>SUMIFS('Payments made'!$F$16:$F$97,'Payments made'!$H$16:$H$97,'Current account summary'!$H12,'Payments made'!$I$16:$I$97,"="&amp;$D$1,'Payments made'!$C$16:$C$97,"="&amp;$C$5)</f>
        <v>1025</v>
      </c>
      <c r="K12" s="68">
        <f>SUMIFS('Payments made'!$F$16:$F$97,'Payments made'!$H$16:$H$97,'Current account summary'!$H12,'Payments made'!$I$16:$I$97,"&gt;"&amp;$D$1,'Payments made'!$C$16:$C$97,"="&amp;$C$5)</f>
        <v>0</v>
      </c>
    </row>
    <row r="13" spans="1:14" ht="15" customHeight="1" x14ac:dyDescent="0.35">
      <c r="B13" s="9" t="str">
        <f>Lists!F5</f>
        <v>Charitable/Fundraising</v>
      </c>
      <c r="C13" s="33">
        <f>SUMIFS('Income received'!$F$13:$F$60,'Income received'!$H$13:$H$60,'Current account summary'!$B13,'Income received'!$I$13:$I$60,"&lt;"&amp;$D$1,'Income received'!$C$13:$C$60,"="&amp;$C$5)</f>
        <v>0</v>
      </c>
      <c r="D13" s="21">
        <f>SUMIFS('Income received'!$F$13:$F$60,'Income received'!$H$13:$H$60,'Current account summary'!$B13,'Income received'!$I$13:$I$60,"="&amp;$D$1,'Income received'!$C$13:$C$60,"="&amp;$C$5)</f>
        <v>435</v>
      </c>
      <c r="E13" s="66">
        <f>SUMIFS('Income received'!$F$13:$F$60,'Income received'!$H$13:$H$60,'Current account summary'!$B13,'Income received'!$I$13:$I$60,"&gt;"&amp;$D$1,'Income received'!$C$13:$C$60,"="&amp;$C$5)</f>
        <v>0</v>
      </c>
      <c r="F13" s="127"/>
      <c r="H13" s="37" t="str">
        <f>Lists!D5</f>
        <v>Bank interest and charges paid</v>
      </c>
      <c r="I13" s="33">
        <f>SUMIFS('Payments made'!$F$16:$F$97,'Payments made'!$H$16:$H$97,'Current account summary'!$H13,'Payments made'!$I$16:$I$97,"&lt;"&amp;$D$1,'Payments made'!$C$16:$C$97,"="&amp;$C$5)</f>
        <v>0</v>
      </c>
      <c r="J13" s="21">
        <f>SUMIFS('Payments made'!$F$16:$F$97,'Payments made'!$H$16:$H$97,'Current account summary'!$H13,'Payments made'!$I$16:$I$97,"="&amp;$D$1,'Payments made'!$C$16:$C$97,"="&amp;$C$5)</f>
        <v>0</v>
      </c>
      <c r="K13" s="68">
        <f>SUMIFS('Payments made'!$F$16:$F$97,'Payments made'!$H$16:$H$97,'Current account summary'!$H13,'Payments made'!$I$16:$I$97,"&gt;"&amp;$D$1,'Payments made'!$C$16:$C$97,"="&amp;$C$5)</f>
        <v>0</v>
      </c>
    </row>
    <row r="14" spans="1:14" ht="15" customHeight="1" x14ac:dyDescent="0.35">
      <c r="B14" s="9" t="str">
        <f>Lists!F6</f>
        <v>CPD and Educational activities</v>
      </c>
      <c r="C14" s="33">
        <f>SUMIFS('Income received'!$F$13:$F$60,'Income received'!$H$13:$H$60,'Current account summary'!$B14,'Income received'!$I$13:$I$60,"&lt;"&amp;$D$1,'Income received'!$C$13:$C$60,"="&amp;$C$5)</f>
        <v>0</v>
      </c>
      <c r="D14" s="21">
        <f>SUMIFS('Income received'!$F$13:$F$60,'Income received'!$H$13:$H$60,'Current account summary'!$B14,'Income received'!$I$13:$I$60,"="&amp;$D$1,'Income received'!$C$13:$C$60,"="&amp;$C$5)</f>
        <v>0</v>
      </c>
      <c r="E14" s="66">
        <f>SUMIFS('Income received'!$F$13:$F$60,'Income received'!$H$13:$H$60,'Current account summary'!$B14,'Income received'!$I$13:$I$60,"&gt;"&amp;$D$1,'Income received'!$C$13:$C$60,"="&amp;$C$5)</f>
        <v>0</v>
      </c>
      <c r="F14" s="127"/>
      <c r="H14" s="37" t="str">
        <f>Lists!D7</f>
        <v>Charitable/Fundraising</v>
      </c>
      <c r="I14" s="33">
        <f>SUMIFS('Payments made'!$F$16:$F$97,'Payments made'!$H$16:$H$97,'Current account summary'!$H14,'Payments made'!$I$16:$I$97,"&lt;"&amp;$D$1,'Payments made'!$C$16:$C$97,"="&amp;$C$5)</f>
        <v>0</v>
      </c>
      <c r="J14" s="21">
        <f>SUMIFS('Payments made'!$F$16:$F$97,'Payments made'!$H$16:$H$97,'Current account summary'!$H14,'Payments made'!$I$16:$I$97,"="&amp;$D$1,'Payments made'!$C$16:$C$97,"="&amp;$C$5)</f>
        <v>435</v>
      </c>
      <c r="K14" s="68">
        <f>SUMIFS('Payments made'!$F$16:$F$97,'Payments made'!$H$16:$H$97,'Current account summary'!$H14,'Payments made'!$I$16:$I$97,"&gt;"&amp;$D$1,'Payments made'!$C$16:$C$97,"="&amp;$C$5)</f>
        <v>0</v>
      </c>
    </row>
    <row r="15" spans="1:14" ht="15" customHeight="1" x14ac:dyDescent="0.35">
      <c r="B15" s="9" t="str">
        <f>Lists!F7</f>
        <v>Exams</v>
      </c>
      <c r="C15" s="33">
        <f>SUMIFS('Income received'!$F$13:$F$60,'Income received'!$H$13:$H$60,'Current account summary'!$B15,'Income received'!$I$13:$I$60,"&lt;"&amp;$D$1,'Income received'!$C$13:$C$60,"="&amp;$C$5)</f>
        <v>0</v>
      </c>
      <c r="D15" s="21">
        <f>SUMIFS('Income received'!$F$13:$F$60,'Income received'!$H$13:$H$60,'Current account summary'!$B15,'Income received'!$I$13:$I$60,"="&amp;$D$1,'Income received'!$C$13:$C$60,"="&amp;$C$5)</f>
        <v>0</v>
      </c>
      <c r="E15" s="66">
        <f>SUMIFS('Income received'!$F$13:$F$60,'Income received'!$H$13:$H$60,'Current account summary'!$B15,'Income received'!$I$13:$I$60,"&gt;"&amp;$D$1,'Income received'!$C$13:$C$60,"="&amp;$C$5)</f>
        <v>0</v>
      </c>
      <c r="F15" s="127"/>
      <c r="H15" s="37" t="str">
        <f>Lists!D6</f>
        <v>Cash float withdrawn</v>
      </c>
      <c r="I15" s="33">
        <f>SUMIFS('Payments made'!$F$16:$F$97,'Payments made'!$H$16:$H$97,'Current account summary'!$H15,'Payments made'!$I$16:$I$97,"&lt;"&amp;$D$1,'Payments made'!$C$16:$C$97,"="&amp;$C$5)</f>
        <v>0</v>
      </c>
      <c r="J15" s="21">
        <f>SUMIFS('Payments made'!$F$16:$F$97,'Payments made'!$H$16:$H$97,'Current account summary'!$H15,'Payments made'!$I$16:$I$97,"="&amp;$D$1,'Payments made'!$C$16:$C$97,"="&amp;$C$5)</f>
        <v>0</v>
      </c>
      <c r="K15" s="68">
        <f>SUMIFS('Payments made'!$F$16:$F$97,'Payments made'!$H$16:$H$97,'Current account summary'!$H15,'Payments made'!$I$16:$I$97,"&gt;"&amp;$D$1,'Payments made'!$C$16:$C$97,"="&amp;$C$5)</f>
        <v>0</v>
      </c>
    </row>
    <row r="16" spans="1:14" ht="15" customHeight="1" x14ac:dyDescent="0.35">
      <c r="B16" s="9" t="str">
        <f>Lists!F8</f>
        <v>Interest/Investment Income</v>
      </c>
      <c r="C16" s="33">
        <f>SUMIFS('Income received'!$F$13:$F$60,'Income received'!$H$13:$H$60,'Current account summary'!$B16,'Income received'!$I$13:$I$60,"&lt;"&amp;$D$1,'Income received'!$C$13:$C$60,"="&amp;$C$5)</f>
        <v>0</v>
      </c>
      <c r="D16" s="21">
        <f>SUMIFS('Income received'!$F$13:$F$60,'Income received'!$H$13:$H$60,'Current account summary'!$B16,'Income received'!$I$13:$I$60,"="&amp;$D$1,'Income received'!$C$13:$C$60,"="&amp;$C$5)</f>
        <v>0</v>
      </c>
      <c r="E16" s="66">
        <f>SUMIFS('Income received'!$F$13:$F$60,'Income received'!$H$13:$H$60,'Current account summary'!$B16,'Income received'!$I$13:$I$60,"&gt;"&amp;$D$1,'Income received'!$C$13:$C$60,"="&amp;$C$5)</f>
        <v>0</v>
      </c>
      <c r="F16" s="127"/>
      <c r="H16" s="37" t="str">
        <f>Lists!D8</f>
        <v>Computer expenses</v>
      </c>
      <c r="I16" s="33">
        <f>SUMIFS('Payments made'!$F$16:$F$97,'Payments made'!$H$16:$H$97,'Current account summary'!$H16,'Payments made'!$I$16:$I$97,"&lt;"&amp;$D$1,'Payments made'!$C$16:$C$97,"="&amp;$C$5)</f>
        <v>0</v>
      </c>
      <c r="J16" s="21">
        <f>SUMIFS('Payments made'!$F$16:$F$97,'Payments made'!$H$16:$H$97,'Current account summary'!$H16,'Payments made'!$I$16:$I$97,"="&amp;$D$1,'Payments made'!$C$16:$C$97,"="&amp;$C$5)</f>
        <v>0</v>
      </c>
      <c r="K16" s="68">
        <f>SUMIFS('Payments made'!$F$16:$F$97,'Payments made'!$H$16:$H$97,'Current account summary'!$H16,'Payments made'!$I$16:$I$97,"&gt;"&amp;$D$1,'Payments made'!$C$16:$C$97,"="&amp;$C$5)</f>
        <v>0</v>
      </c>
    </row>
    <row r="17" spans="2:11" ht="15" customHeight="1" x14ac:dyDescent="0.35">
      <c r="B17" s="9" t="str">
        <f>Lists!F9</f>
        <v>Ordinary Grant</v>
      </c>
      <c r="C17" s="33">
        <f>SUMIFS('Income received'!$F$13:$F$60,'Income received'!$H$13:$H$60,'Current account summary'!$B17,'Income received'!$I$13:$I$60,"&lt;"&amp;$D$1,'Income received'!$C$13:$C$60,"="&amp;$C$5)</f>
        <v>0</v>
      </c>
      <c r="D17" s="21">
        <f>SUMIFS('Income received'!$F$13:$F$60,'Income received'!$H$13:$H$60,'Current account summary'!$B17,'Income received'!$I$13:$I$60,"="&amp;$D$1,'Income received'!$C$13:$C$60,"="&amp;$C$5)</f>
        <v>13426.59</v>
      </c>
      <c r="E17" s="66">
        <f>SUMIFS('Income received'!$F$13:$F$60,'Income received'!$H$13:$H$60,'Current account summary'!$B17,'Income received'!$I$13:$I$60,"&gt;"&amp;$D$1,'Income received'!$C$13:$C$60,"="&amp;$C$5)</f>
        <v>0</v>
      </c>
      <c r="F17" s="127"/>
      <c r="H17" s="37" t="str">
        <f>Lists!D9</f>
        <v>Council and AGM Meetings</v>
      </c>
      <c r="I17" s="33">
        <f>SUMIFS('Payments made'!$F$16:$F$97,'Payments made'!$H$16:$H$97,'Current account summary'!$H17,'Payments made'!$I$16:$I$97,"&lt;"&amp;$D$1,'Payments made'!$C$16:$C$97,"="&amp;$C$5)</f>
        <v>0</v>
      </c>
      <c r="J17" s="21">
        <f>SUMIFS('Payments made'!$F$16:$F$97,'Payments made'!$H$16:$H$97,'Current account summary'!$H17,'Payments made'!$I$16:$I$97,"="&amp;$D$1,'Payments made'!$C$16:$C$97,"="&amp;$C$5)</f>
        <v>1541.9100000000003</v>
      </c>
      <c r="K17" s="68">
        <f>SUMIFS('Payments made'!$F$16:$F$97,'Payments made'!$H$16:$H$97,'Current account summary'!$H17,'Payments made'!$I$16:$I$97,"&gt;"&amp;$D$1,'Payments made'!$C$16:$C$97,"="&amp;$C$5)</f>
        <v>0</v>
      </c>
    </row>
    <row r="18" spans="2:11" ht="15" customHeight="1" x14ac:dyDescent="0.35">
      <c r="B18" s="9" t="str">
        <f>Lists!F10</f>
        <v>Other income</v>
      </c>
      <c r="C18" s="33">
        <f>SUMIFS('Income received'!$F$13:$F$60,'Income received'!$H$13:$H$60,'Current account summary'!$B18,'Income received'!$I$13:$I$60,"&lt;"&amp;$D$1,'Income received'!$C$13:$C$60,"="&amp;$C$5)</f>
        <v>0</v>
      </c>
      <c r="D18" s="21">
        <f>SUMIFS('Income received'!$F$13:$F$60,'Income received'!$H$13:$H$60,'Current account summary'!$B18,'Income received'!$I$13:$I$60,"="&amp;$D$1,'Income received'!$C$13:$C$60,"="&amp;$C$5)</f>
        <v>0</v>
      </c>
      <c r="E18" s="66">
        <f>SUMIFS('Income received'!$F$13:$F$60,'Income received'!$H$13:$H$60,'Current account summary'!$B18,'Income received'!$I$13:$I$60,"&gt;"&amp;$D$1,'Income received'!$C$13:$C$60,"="&amp;$C$5)</f>
        <v>0</v>
      </c>
      <c r="F18" s="127"/>
      <c r="H18" s="37" t="str">
        <f>Lists!D10</f>
        <v>CPD and Educational activities</v>
      </c>
      <c r="I18" s="33">
        <f>SUMIFS('Payments made'!$F$16:$F$97,'Payments made'!$H$16:$H$97,'Current account summary'!$H18,'Payments made'!$I$16:$I$97,"&lt;"&amp;$D$1,'Payments made'!$C$16:$C$97,"="&amp;$C$5)</f>
        <v>0</v>
      </c>
      <c r="J18" s="21">
        <f>SUMIFS('Payments made'!$F$16:$F$97,'Payments made'!$H$16:$H$97,'Current account summary'!$H18,'Payments made'!$I$16:$I$97,"="&amp;$D$1,'Payments made'!$C$16:$C$97,"="&amp;$C$5)</f>
        <v>2120.7800000000002</v>
      </c>
      <c r="K18" s="68">
        <f>SUMIFS('Payments made'!$F$16:$F$97,'Payments made'!$H$16:$H$97,'Current account summary'!$H18,'Payments made'!$I$16:$I$97,"&gt;"&amp;$D$1,'Payments made'!$C$16:$C$97,"="&amp;$C$5)</f>
        <v>0</v>
      </c>
    </row>
    <row r="19" spans="2:11" ht="15" customHeight="1" x14ac:dyDescent="0.35">
      <c r="B19" s="9" t="str">
        <f>Lists!F11</f>
        <v xml:space="preserve">Social Events - other </v>
      </c>
      <c r="C19" s="33">
        <f>SUMIFS('Income received'!$F$13:$F$60,'Income received'!$H$13:$H$60,'Current account summary'!$B19,'Income received'!$I$13:$I$60,"&lt;"&amp;$D$1,'Income received'!$C$13:$C$60,"="&amp;$C$5)</f>
        <v>0</v>
      </c>
      <c r="D19" s="21">
        <f>SUMIFS('Income received'!$F$13:$F$60,'Income received'!$H$13:$H$60,'Current account summary'!$B19,'Income received'!$I$13:$I$60,"="&amp;$D$1,'Income received'!$C$13:$C$60,"="&amp;$C$5)</f>
        <v>0</v>
      </c>
      <c r="E19" s="66">
        <f>SUMIFS('Income received'!$F$13:$F$60,'Income received'!$H$13:$H$60,'Current account summary'!$B19,'Income received'!$I$13:$I$60,"&gt;"&amp;$D$1,'Income received'!$C$13:$C$60,"="&amp;$C$5)</f>
        <v>0</v>
      </c>
      <c r="F19" s="127"/>
      <c r="H19" s="37" t="str">
        <f>Lists!D11</f>
        <v>Exams</v>
      </c>
      <c r="I19" s="33">
        <f>SUMIFS('Payments made'!$F$16:$F$97,'Payments made'!$H$16:$H$97,'Current account summary'!$H19,'Payments made'!$I$16:$I$97,"&lt;"&amp;$D$1,'Payments made'!$C$16:$C$97,"="&amp;$C$5)</f>
        <v>0</v>
      </c>
      <c r="J19" s="21">
        <f>SUMIFS('Payments made'!$F$16:$F$97,'Payments made'!$H$16:$H$97,'Current account summary'!$H19,'Payments made'!$I$16:$I$97,"="&amp;$D$1,'Payments made'!$C$16:$C$97,"="&amp;$C$5)</f>
        <v>0</v>
      </c>
      <c r="K19" s="68">
        <f>SUMIFS('Payments made'!$F$16:$F$97,'Payments made'!$H$16:$H$97,'Current account summary'!$H19,'Payments made'!$I$16:$I$97,"&gt;"&amp;$D$1,'Payments made'!$C$16:$C$97,"="&amp;$C$5)</f>
        <v>0</v>
      </c>
    </row>
    <row r="20" spans="2:11" ht="15" customHeight="1" x14ac:dyDescent="0.35">
      <c r="B20" s="9" t="str">
        <f>Lists!F12</f>
        <v>Special Grant</v>
      </c>
      <c r="C20" s="33">
        <f>SUMIFS('Income received'!$F$13:$F$60,'Income received'!$H$13:$H$60,'Current account summary'!$B20,'Income received'!$I$13:$I$60,"&lt;"&amp;$D$1,'Income received'!$C$13:$C$60,"="&amp;$C$5)</f>
        <v>0</v>
      </c>
      <c r="D20" s="21">
        <f>SUMIFS('Income received'!$F$13:$F$60,'Income received'!$H$13:$H$60,'Current account summary'!$B20,'Income received'!$I$13:$I$60,"="&amp;$D$1,'Income received'!$C$13:$C$60,"="&amp;$C$5)</f>
        <v>0</v>
      </c>
      <c r="E20" s="66">
        <f>SUMIFS('Income received'!$F$13:$F$60,'Income received'!$H$13:$H$60,'Current account summary'!$B20,'Income received'!$I$13:$I$60,"&gt;"&amp;$D$1,'Income received'!$C$13:$C$60,"="&amp;$C$5)</f>
        <v>0</v>
      </c>
      <c r="F20" s="127"/>
      <c r="H20" s="37" t="str">
        <f>Lists!D12</f>
        <v>Insurance</v>
      </c>
      <c r="I20" s="33">
        <f>SUMIFS('Payments made'!$F$16:$F$97,'Payments made'!$H$16:$H$97,'Current account summary'!$H20,'Payments made'!$I$16:$I$97,"&lt;"&amp;$D$1,'Payments made'!$C$16:$C$97,"="&amp;$C$5)</f>
        <v>0</v>
      </c>
      <c r="J20" s="21">
        <f>SUMIFS('Payments made'!$F$16:$F$97,'Payments made'!$H$16:$H$97,'Current account summary'!$H20,'Payments made'!$I$16:$I$97,"="&amp;$D$1,'Payments made'!$C$16:$C$97,"="&amp;$C$5)</f>
        <v>340.39</v>
      </c>
      <c r="K20" s="68">
        <f>SUMIFS('Payments made'!$F$16:$F$97,'Payments made'!$H$16:$H$97,'Current account summary'!$H20,'Payments made'!$I$16:$I$97,"&gt;"&amp;$D$1,'Payments made'!$C$16:$C$97,"="&amp;$C$5)</f>
        <v>0</v>
      </c>
    </row>
    <row r="21" spans="2:11" ht="15" customHeight="1" x14ac:dyDescent="0.35">
      <c r="B21" s="9" t="str">
        <f>Lists!F13</f>
        <v>Sponsorship (Not Social/Charitable)</v>
      </c>
      <c r="C21" s="33">
        <f>SUMIFS('Income received'!$F$13:$F$60,'Income received'!$H$13:$H$60,'Current account summary'!$B21,'Income received'!$I$13:$I$60,"&lt;"&amp;$D$1,'Income received'!$C$13:$C$60,"="&amp;$C$5)</f>
        <v>0</v>
      </c>
      <c r="D21" s="21">
        <f>SUMIFS('Income received'!$F$13:$F$60,'Income received'!$H$13:$H$60,'Current account summary'!$B21,'Income received'!$I$13:$I$60,"="&amp;$D$1,'Income received'!$C$13:$C$60,"="&amp;$C$5)</f>
        <v>0</v>
      </c>
      <c r="E21" s="66">
        <f>SUMIFS('Income received'!$F$13:$F$60,'Income received'!$H$13:$H$60,'Current account summary'!$B21,'Income received'!$I$13:$I$60,"&gt;"&amp;$D$1,'Income received'!$C$13:$C$60,"="&amp;$C$5)</f>
        <v>0</v>
      </c>
      <c r="F21" s="127"/>
      <c r="H21" s="37" t="str">
        <f>Lists!D13</f>
        <v>LI Premises costs</v>
      </c>
      <c r="I21" s="33">
        <f>SUMIFS('Payments made'!$F$16:$F$97,'Payments made'!$H$16:$H$97,'Current account summary'!$H21,'Payments made'!$I$16:$I$97,"&lt;"&amp;$D$1,'Payments made'!$C$16:$C$97,"="&amp;$C$5)</f>
        <v>0</v>
      </c>
      <c r="J21" s="21">
        <f>SUMIFS('Payments made'!$F$16:$F$97,'Payments made'!$H$16:$H$97,'Current account summary'!$H21,'Payments made'!$I$16:$I$97,"="&amp;$D$1,'Payments made'!$C$16:$C$97,"="&amp;$C$5)</f>
        <v>0</v>
      </c>
      <c r="K21" s="68">
        <f>SUMIFS('Payments made'!$F$16:$F$97,'Payments made'!$H$16:$H$97,'Current account summary'!$H21,'Payments made'!$I$16:$I$97,"&gt;"&amp;$D$1,'Payments made'!$C$16:$C$97,"="&amp;$C$5)</f>
        <v>0</v>
      </c>
    </row>
    <row r="22" spans="2:11" ht="15" customHeight="1" thickBot="1" x14ac:dyDescent="0.4">
      <c r="B22" s="9" t="str">
        <f>Lists!F14</f>
        <v>Transfer from another account</v>
      </c>
      <c r="C22" s="33">
        <f>SUMIFS('Income received'!$F$13:$F$60,'Income received'!$H$13:$H$60,'Current account summary'!$B22,'Income received'!$I$13:$I$60,"&lt;"&amp;$D$1,'Income received'!$C$13:$C$60,"="&amp;$C$5)</f>
        <v>0</v>
      </c>
      <c r="D22" s="21">
        <f>SUMIFS('Income received'!$F$13:$F$60,'Income received'!$H$13:$H$60,'Current account summary'!$B22,'Income received'!$I$13:$I$60,"="&amp;$D$1,'Income received'!$C$13:$C$60,"="&amp;$C$5)</f>
        <v>0</v>
      </c>
      <c r="E22" s="66">
        <f>SUMIFS('Income received'!$F$13:$F$60,'Income received'!$H$13:$H$60,'Current account summary'!$B22,'Income received'!$I$13:$I$60,"&gt;"&amp;$D$1,'Income received'!$C$13:$C$60,"="&amp;$C$5)</f>
        <v>0</v>
      </c>
      <c r="F22" s="127"/>
      <c r="H22" s="37" t="str">
        <f>Lists!D14</f>
        <v>Office supplies</v>
      </c>
      <c r="I22" s="33">
        <f>SUMIFS('Payments made'!$F$16:$F$97,'Payments made'!$H$16:$H$97,'Current account summary'!$H22,'Payments made'!$I$16:$I$97,"&lt;"&amp;$D$1,'Payments made'!$C$16:$C$97,"="&amp;$C$5)</f>
        <v>0</v>
      </c>
      <c r="J22" s="21">
        <f>SUMIFS('Payments made'!$F$16:$F$97,'Payments made'!$H$16:$H$97,'Current account summary'!$H22,'Payments made'!$I$16:$I$97,"="&amp;$D$1,'Payments made'!$C$16:$C$97,"="&amp;$C$5)</f>
        <v>0</v>
      </c>
      <c r="K22" s="68">
        <f>SUMIFS('Payments made'!$F$16:$F$97,'Payments made'!$H$16:$H$97,'Current account summary'!$H22,'Payments made'!$I$16:$I$97,"&gt;"&amp;$D$1,'Payments made'!$C$16:$C$97,"="&amp;$C$5)</f>
        <v>0</v>
      </c>
    </row>
    <row r="23" spans="2:11" ht="15" customHeight="1" thickBot="1" x14ac:dyDescent="0.4">
      <c r="B23" s="16" t="s">
        <v>77</v>
      </c>
      <c r="C23" s="65">
        <f>SUM(C10:C22)</f>
        <v>0</v>
      </c>
      <c r="D23" s="22">
        <f>SUM(D10:D22)</f>
        <v>20739.79</v>
      </c>
      <c r="E23" s="67">
        <f>SUM(E10:E22)</f>
        <v>990</v>
      </c>
      <c r="F23" s="127"/>
      <c r="H23" s="37" t="str">
        <f>Lists!D15</f>
        <v>Officer expenses</v>
      </c>
      <c r="I23" s="33">
        <f>SUMIFS('Payments made'!$F$16:$F$97,'Payments made'!$H$16:$H$97,'Current account summary'!$H23,'Payments made'!$I$16:$I$97,"&lt;"&amp;$D$1,'Payments made'!$C$16:$C$97,"="&amp;$C$5)</f>
        <v>0</v>
      </c>
      <c r="J23" s="21">
        <f>SUMIFS('Payments made'!$F$16:$F$97,'Payments made'!$H$16:$H$97,'Current account summary'!$H23,'Payments made'!$I$16:$I$97,"="&amp;$D$1,'Payments made'!$C$16:$C$97,"="&amp;$C$5)</f>
        <v>62.669999999999995</v>
      </c>
      <c r="K23" s="68">
        <f>SUMIFS('Payments made'!$F$16:$F$97,'Payments made'!$H$16:$H$97,'Current account summary'!$H23,'Payments made'!$I$16:$I$97,"&gt;"&amp;$D$1,'Payments made'!$C$16:$C$97,"="&amp;$C$5)</f>
        <v>0</v>
      </c>
    </row>
    <row r="24" spans="2:11" ht="17.25" customHeight="1" thickBot="1" x14ac:dyDescent="0.4">
      <c r="B24"/>
      <c r="C24"/>
      <c r="D24" s="39" t="s">
        <v>23</v>
      </c>
      <c r="E24" s="64">
        <f>SUM(C23:E23)</f>
        <v>21729.79</v>
      </c>
      <c r="H24" s="37" t="str">
        <f>Lists!D16</f>
        <v>Other expenditure</v>
      </c>
      <c r="I24" s="33">
        <f>SUMIFS('Payments made'!$F$16:$F$97,'Payments made'!$H$16:$H$97,'Current account summary'!$H24,'Payments made'!$I$16:$I$97,"&lt;"&amp;$D$1,'Payments made'!$C$16:$C$97,"="&amp;$C$5)</f>
        <v>0</v>
      </c>
      <c r="J24" s="21">
        <f>SUMIFS('Payments made'!$F$16:$F$97,'Payments made'!$H$16:$H$97,'Current account summary'!$H24,'Payments made'!$I$16:$I$97,"="&amp;$D$1,'Payments made'!$C$16:$C$97,"="&amp;$C$5)</f>
        <v>0</v>
      </c>
      <c r="K24" s="68">
        <f>SUMIFS('Payments made'!$F$16:$F$97,'Payments made'!$H$16:$H$97,'Current account summary'!$H24,'Payments made'!$I$16:$I$97,"&gt;"&amp;$D$1,'Payments made'!$C$16:$C$97,"="&amp;$C$5)</f>
        <v>0</v>
      </c>
    </row>
    <row r="25" spans="2:11" ht="15" customHeight="1" x14ac:dyDescent="0.35">
      <c r="H25" s="37" t="str">
        <f>Lists!D17</f>
        <v>Other professional services</v>
      </c>
      <c r="I25" s="33">
        <f>SUMIFS('Payments made'!$F$16:$F$97,'Payments made'!$H$16:$H$97,'Current account summary'!$H25,'Payments made'!$I$16:$I$97,"&lt;"&amp;$D$1,'Payments made'!$C$16:$C$97,"="&amp;$C$5)</f>
        <v>0</v>
      </c>
      <c r="J25" s="21">
        <f>SUMIFS('Payments made'!$F$16:$F$97,'Payments made'!$H$16:$H$97,'Current account summary'!$H25,'Payments made'!$I$16:$I$97,"="&amp;$D$1,'Payments made'!$C$16:$C$97,"="&amp;$C$5)</f>
        <v>0</v>
      </c>
      <c r="K25" s="68">
        <f>SUMIFS('Payments made'!$F$16:$F$97,'Payments made'!$H$16:$H$97,'Current account summary'!$H25,'Payments made'!$I$16:$I$97,"&gt;"&amp;$D$1,'Payments made'!$C$16:$C$97,"="&amp;$C$5)</f>
        <v>0</v>
      </c>
    </row>
    <row r="26" spans="2:11" ht="15" customHeight="1" x14ac:dyDescent="0.35">
      <c r="H26" s="37" t="str">
        <f>Lists!D18</f>
        <v>President's expenses</v>
      </c>
      <c r="I26" s="33">
        <f>SUMIFS('Payments made'!$F$16:$F$97,'Payments made'!$H$16:$H$97,'Current account summary'!$H26,'Payments made'!$I$16:$I$97,"&lt;"&amp;$D$1,'Payments made'!$C$16:$C$97,"="&amp;$C$5)</f>
        <v>0</v>
      </c>
      <c r="J26" s="21">
        <f>SUMIFS('Payments made'!$F$16:$F$97,'Payments made'!$H$16:$H$97,'Current account summary'!$H26,'Payments made'!$I$16:$I$97,"="&amp;$D$1,'Payments made'!$C$16:$C$97,"="&amp;$C$5)</f>
        <v>3005.7200000000003</v>
      </c>
      <c r="K26" s="68">
        <f>SUMIFS('Payments made'!$F$16:$F$97,'Payments made'!$H$16:$H$97,'Current account summary'!$H26,'Payments made'!$I$16:$I$97,"&gt;"&amp;$D$1,'Payments made'!$C$16:$C$97,"="&amp;$C$5)</f>
        <v>0</v>
      </c>
    </row>
    <row r="27" spans="2:11" ht="15" customHeight="1" thickBot="1" x14ac:dyDescent="0.4">
      <c r="E27" s="62" t="str">
        <f>C5</f>
        <v>Current</v>
      </c>
      <c r="H27" s="37" t="str">
        <f>Lists!D19</f>
        <v>Regalia</v>
      </c>
      <c r="I27" s="33">
        <f>SUMIFS('Payments made'!$F$16:$F$97,'Payments made'!$H$16:$H$97,'Current account summary'!$H27,'Payments made'!$I$16:$I$97,"&lt;"&amp;$D$1,'Payments made'!$C$16:$C$97,"="&amp;$C$5)</f>
        <v>0</v>
      </c>
      <c r="J27" s="21">
        <f>SUMIFS('Payments made'!$F$16:$F$97,'Payments made'!$H$16:$H$97,'Current account summary'!$H27,'Payments made'!$I$16:$I$97,"="&amp;$D$1,'Payments made'!$C$16:$C$97,"="&amp;$C$5)</f>
        <v>0</v>
      </c>
      <c r="K27" s="68">
        <f>SUMIFS('Payments made'!$F$16:$F$97,'Payments made'!$H$16:$H$97,'Current account summary'!$H27,'Payments made'!$I$16:$I$97,"&gt;"&amp;$D$1,'Payments made'!$C$16:$C$97,"="&amp;$C$5)</f>
        <v>0</v>
      </c>
    </row>
    <row r="28" spans="2:11" ht="15" customHeight="1" thickBot="1" x14ac:dyDescent="0.4">
      <c r="C28" s="128" t="s">
        <v>69</v>
      </c>
      <c r="E28" s="129">
        <v>8273.98</v>
      </c>
      <c r="F28" s="19" t="s">
        <v>18</v>
      </c>
      <c r="H28" s="37" t="str">
        <f>Lists!D20</f>
        <v xml:space="preserve">Social Events - other </v>
      </c>
      <c r="I28" s="33">
        <f>SUMIFS('Payments made'!$F$16:$F$97,'Payments made'!$H$16:$H$97,'Current account summary'!$H28,'Payments made'!$I$16:$I$97,"&lt;"&amp;$D$1,'Payments made'!$C$16:$C$97,"="&amp;$C$5)</f>
        <v>0</v>
      </c>
      <c r="J28" s="21">
        <f>SUMIFS('Payments made'!$F$16:$F$97,'Payments made'!$H$16:$H$97,'Current account summary'!$H28,'Payments made'!$I$16:$I$97,"="&amp;$D$1,'Payments made'!$C$16:$C$97,"="&amp;$C$5)</f>
        <v>0</v>
      </c>
      <c r="K28" s="68">
        <f>SUMIFS('Payments made'!$F$16:$F$97,'Payments made'!$H$16:$H$97,'Current account summary'!$H28,'Payments made'!$I$16:$I$97,"&gt;"&amp;$D$1,'Payments made'!$C$16:$C$97,"="&amp;$C$5)</f>
        <v>0</v>
      </c>
    </row>
    <row r="29" spans="2:11" ht="15" customHeight="1" x14ac:dyDescent="0.35">
      <c r="B29" s="29"/>
      <c r="C29" s="29" t="s">
        <v>57</v>
      </c>
      <c r="D29"/>
      <c r="E29" s="21">
        <f>SUM(C22:E22)+SUM(C12:E12)</f>
        <v>0</v>
      </c>
      <c r="F29" s="23"/>
      <c r="H29" s="37" t="str">
        <f>Lists!D21</f>
        <v>Sponsorship (Not Social/Charitable)</v>
      </c>
      <c r="I29" s="33">
        <f>SUMIFS('Payments made'!$F$16:$F$97,'Payments made'!$H$16:$H$97,'Current account summary'!$H29,'Payments made'!$I$16:$I$97,"&lt;"&amp;$D$1,'Payments made'!$C$16:$C$97,"="&amp;$C$5)</f>
        <v>0</v>
      </c>
      <c r="J29" s="21">
        <f>SUMIFS('Payments made'!$F$16:$F$97,'Payments made'!$H$16:$H$97,'Current account summary'!$H29,'Payments made'!$I$16:$I$97,"="&amp;$D$1,'Payments made'!$C$16:$C$97,"="&amp;$C$5)</f>
        <v>0</v>
      </c>
      <c r="K29" s="68">
        <f>SUMIFS('Payments made'!$F$16:$F$97,'Payments made'!$H$16:$H$97,'Current account summary'!$H29,'Payments made'!$I$16:$I$97,"&gt;"&amp;$D$1,'Payments made'!$C$16:$C$97,"="&amp;$C$5)</f>
        <v>0</v>
      </c>
    </row>
    <row r="30" spans="2:11" ht="15" customHeight="1" x14ac:dyDescent="0.35">
      <c r="B30" s="29"/>
      <c r="C30" s="29" t="s">
        <v>58</v>
      </c>
      <c r="D30"/>
      <c r="E30" s="21">
        <f>-SUM(I31:K31)-SUM(I15:K15)</f>
        <v>0</v>
      </c>
      <c r="F30" s="23"/>
      <c r="H30" s="37" t="str">
        <f>Lists!D22</f>
        <v>Staff costs</v>
      </c>
      <c r="I30" s="33">
        <f>SUMIFS('Payments made'!$F$16:$F$97,'Payments made'!$H$16:$H$97,'Current account summary'!$H30,'Payments made'!$I$16:$I$97,"&lt;"&amp;$D$1,'Payments made'!$C$16:$C$97,"="&amp;$C$5)</f>
        <v>0</v>
      </c>
      <c r="J30" s="21">
        <f>SUMIFS('Payments made'!$F$16:$F$97,'Payments made'!$H$16:$H$97,'Current account summary'!$H30,'Payments made'!$I$16:$I$97,"="&amp;$D$1,'Payments made'!$C$16:$C$97,"="&amp;$C$5)</f>
        <v>0</v>
      </c>
      <c r="K30" s="68">
        <f>SUMIFS('Payments made'!$F$16:$F$97,'Payments made'!$H$16:$H$97,'Current account summary'!$H30,'Payments made'!$I$16:$I$97,"&gt;"&amp;$D$1,'Payments made'!$C$16:$C$97,"="&amp;$C$5)</f>
        <v>0</v>
      </c>
    </row>
    <row r="31" spans="2:11" ht="15" customHeight="1" x14ac:dyDescent="0.35">
      <c r="B31" s="29"/>
      <c r="C31" s="29" t="s">
        <v>75</v>
      </c>
      <c r="D31"/>
      <c r="E31" s="21">
        <f>(C23-C12-C22)-(I33-I15-I31)</f>
        <v>0</v>
      </c>
      <c r="F31" s="23"/>
      <c r="H31" s="37" t="str">
        <f>Lists!D23</f>
        <v>Transfer to another account</v>
      </c>
      <c r="I31" s="33">
        <f>SUMIFS('Payments made'!$F$16:$F$97,'Payments made'!$H$16:$H$97,'Current account summary'!$H31,'Payments made'!$I$16:$I$97,"&lt;"&amp;$D$1,'Payments made'!$C$16:$C$97,"="&amp;$C$5)</f>
        <v>0</v>
      </c>
      <c r="J31" s="21">
        <f>SUMIFS('Payments made'!$F$16:$F$97,'Payments made'!$H$16:$H$97,'Current account summary'!$H31,'Payments made'!$I$16:$I$97,"="&amp;$D$1,'Payments made'!$C$16:$C$97,"="&amp;$C$5)</f>
        <v>0</v>
      </c>
      <c r="K31" s="68">
        <f>SUMIFS('Payments made'!$F$16:$F$97,'Payments made'!$H$16:$H$97,'Current account summary'!$H31,'Payments made'!$I$16:$I$97,"&gt;"&amp;$D$1,'Payments made'!$C$16:$C$97,"="&amp;$C$5)</f>
        <v>0</v>
      </c>
    </row>
    <row r="32" spans="2:11" ht="15" customHeight="1" thickBot="1" x14ac:dyDescent="0.4">
      <c r="B32" s="29"/>
      <c r="C32" s="29" t="s">
        <v>76</v>
      </c>
      <c r="D32"/>
      <c r="E32" s="21">
        <f>(E23-E22-E12)-(K33-K31-K15)</f>
        <v>233.75</v>
      </c>
      <c r="F32" s="23"/>
      <c r="H32" s="37" t="str">
        <f>Lists!D24</f>
        <v>Website costs</v>
      </c>
      <c r="I32" s="33">
        <f>SUMIFS('Payments made'!$F$16:$F$97,'Payments made'!$H$16:$H$97,'Current account summary'!$H32,'Payments made'!$I$16:$I$97,"&lt;"&amp;$D$1,'Payments made'!$C$16:$C$97,"="&amp;$C$5)</f>
        <v>0</v>
      </c>
      <c r="J32" s="21">
        <f>SUMIFS('Payments made'!$F$16:$F$97,'Payments made'!$H$16:$H$97,'Current account summary'!$H32,'Payments made'!$I$16:$I$97,"="&amp;$D$1,'Payments made'!$C$16:$C$97,"="&amp;$C$5)</f>
        <v>0</v>
      </c>
      <c r="K32" s="68">
        <f>SUMIFS('Payments made'!$F$16:$F$97,'Payments made'!$H$16:$H$97,'Current account summary'!$H32,'Payments made'!$I$16:$I$97,"&gt;"&amp;$D$1,'Payments made'!$C$16:$C$97,"="&amp;$C$5)</f>
        <v>0</v>
      </c>
    </row>
    <row r="33" spans="2:11" ht="15" customHeight="1" thickBot="1" x14ac:dyDescent="0.4">
      <c r="B33" s="29"/>
      <c r="C33" s="29" t="s">
        <v>59</v>
      </c>
      <c r="D33"/>
      <c r="E33" s="21">
        <f>D23-D12-D22-J33+J31+J15</f>
        <v>6273.8300000000017</v>
      </c>
      <c r="F33" s="23"/>
      <c r="H33" s="17" t="s">
        <v>77</v>
      </c>
      <c r="I33" s="65">
        <f>SUM(I10:I32)</f>
        <v>0</v>
      </c>
      <c r="J33" s="22">
        <f>SUM(J10:J32)</f>
        <v>14465.96</v>
      </c>
      <c r="K33" s="67">
        <f>SUM(K10:K32)</f>
        <v>756.25</v>
      </c>
    </row>
    <row r="34" spans="2:11" ht="15" customHeight="1" thickBot="1" x14ac:dyDescent="0.4">
      <c r="B34" s="29"/>
      <c r="C34" s="29" t="s">
        <v>67</v>
      </c>
      <c r="D34"/>
      <c r="E34" s="21">
        <f>-SUMIFS('Income received'!$F$13:$F$60,'Income received'!$J$13:$J$60,"N",'Income received'!$C$13:$C$60,"="&amp;$C$5)</f>
        <v>0</v>
      </c>
      <c r="F34" s="23"/>
      <c r="H34"/>
      <c r="I34"/>
      <c r="J34" s="39" t="s">
        <v>23</v>
      </c>
      <c r="K34" s="64">
        <f>SUM(I33:K33)</f>
        <v>15222.21</v>
      </c>
    </row>
    <row r="35" spans="2:11" ht="15" customHeight="1" x14ac:dyDescent="0.35">
      <c r="B35" s="29"/>
      <c r="C35" s="29" t="s">
        <v>68</v>
      </c>
      <c r="D35"/>
      <c r="E35" s="21">
        <f>SUMIFS('Payments made'!$F$16:$F$97,'Payments made'!$J$16:$J$97,"N",'Payments made'!$C$16:$C$97,"="&amp;$C$5)</f>
        <v>0</v>
      </c>
      <c r="F35" s="23"/>
      <c r="G35" s="130"/>
      <c r="I35" s="131"/>
    </row>
    <row r="36" spans="2:11" ht="15" customHeight="1" x14ac:dyDescent="0.35">
      <c r="B36" s="29"/>
      <c r="C36" s="40" t="s">
        <v>71</v>
      </c>
      <c r="D36"/>
      <c r="E36" s="60">
        <f>SUM(E28:E35)</f>
        <v>14781.560000000001</v>
      </c>
      <c r="F36" s="102" t="s">
        <v>132</v>
      </c>
      <c r="G36" s="130"/>
    </row>
    <row r="37" spans="2:11" ht="15" customHeight="1" thickBot="1" x14ac:dyDescent="0.4">
      <c r="B37" s="128"/>
      <c r="C37" s="128"/>
      <c r="E37" s="126"/>
      <c r="F37" s="61"/>
      <c r="G37" s="130"/>
      <c r="I37" s="131"/>
      <c r="J37" s="131"/>
    </row>
    <row r="38" spans="2:11" ht="15" customHeight="1" thickBot="1" x14ac:dyDescent="0.4">
      <c r="C38" s="128" t="s">
        <v>70</v>
      </c>
      <c r="E38" s="129">
        <v>14781.56</v>
      </c>
      <c r="F38" s="19" t="s">
        <v>18</v>
      </c>
      <c r="G38" s="130"/>
      <c r="J38" s="131"/>
    </row>
    <row r="39" spans="2:11" ht="15" customHeight="1" x14ac:dyDescent="0.35">
      <c r="B39" s="128"/>
      <c r="C39" s="97"/>
      <c r="E39" s="132"/>
      <c r="F39" s="132"/>
      <c r="G39" s="130"/>
      <c r="I39" s="131"/>
    </row>
    <row r="40" spans="2:11" ht="15" customHeight="1" x14ac:dyDescent="0.35">
      <c r="B40" s="128" t="s">
        <v>61</v>
      </c>
      <c r="C40" s="128"/>
      <c r="E40" s="21">
        <f>E36-E38</f>
        <v>0</v>
      </c>
      <c r="F40" s="132" t="s">
        <v>60</v>
      </c>
      <c r="G40" s="133" t="s">
        <v>167</v>
      </c>
    </row>
    <row r="41" spans="2:11" ht="15" customHeight="1" x14ac:dyDescent="0.35">
      <c r="G41" s="130"/>
    </row>
    <row r="42" spans="2:11" ht="15" customHeight="1" x14ac:dyDescent="0.35">
      <c r="G42" s="130"/>
    </row>
    <row r="43" spans="2:11" x14ac:dyDescent="0.35">
      <c r="B43" s="102" t="s">
        <v>28</v>
      </c>
      <c r="G43" s="130"/>
    </row>
    <row r="44" spans="2:11" ht="15" customHeight="1" x14ac:dyDescent="0.35">
      <c r="B44" s="220" t="s">
        <v>148</v>
      </c>
      <c r="C44" s="221"/>
      <c r="D44" s="221"/>
      <c r="E44" s="222"/>
      <c r="G44" s="130"/>
    </row>
    <row r="45" spans="2:11" x14ac:dyDescent="0.35">
      <c r="B45" s="223"/>
      <c r="C45" s="224"/>
      <c r="D45" s="224"/>
      <c r="E45" s="225"/>
      <c r="G45" s="130"/>
    </row>
    <row r="46" spans="2:11" x14ac:dyDescent="0.35">
      <c r="B46" s="226"/>
      <c r="C46" s="226"/>
      <c r="D46" s="226"/>
      <c r="E46" s="226"/>
    </row>
    <row r="47" spans="2:11" x14ac:dyDescent="0.35">
      <c r="B47" s="226"/>
      <c r="C47" s="226"/>
      <c r="D47" s="226"/>
      <c r="E47" s="226"/>
    </row>
    <row r="48" spans="2:11" x14ac:dyDescent="0.35">
      <c r="B48" s="226"/>
      <c r="C48" s="226"/>
      <c r="D48" s="226"/>
      <c r="E48" s="226"/>
    </row>
    <row r="49" spans="2:5" x14ac:dyDescent="0.35">
      <c r="B49" s="226"/>
      <c r="C49" s="226"/>
      <c r="D49" s="226"/>
      <c r="E49" s="226"/>
    </row>
    <row r="50" spans="2:5" x14ac:dyDescent="0.35">
      <c r="B50" s="226"/>
      <c r="C50" s="226"/>
      <c r="D50" s="226"/>
      <c r="E50" s="226"/>
    </row>
    <row r="51" spans="2:5" x14ac:dyDescent="0.35">
      <c r="B51" s="226"/>
      <c r="C51" s="226"/>
      <c r="D51" s="226"/>
      <c r="E51" s="226"/>
    </row>
    <row r="52" spans="2:5" x14ac:dyDescent="0.35">
      <c r="B52" s="226"/>
      <c r="C52" s="226"/>
      <c r="D52" s="226"/>
      <c r="E52" s="226"/>
    </row>
    <row r="53" spans="2:5" x14ac:dyDescent="0.35">
      <c r="B53" s="226"/>
      <c r="C53" s="226"/>
      <c r="D53" s="226"/>
      <c r="E53" s="226"/>
    </row>
    <row r="54" spans="2:5" x14ac:dyDescent="0.35">
      <c r="B54" s="226"/>
      <c r="C54" s="226"/>
      <c r="D54" s="226"/>
      <c r="E54" s="226"/>
    </row>
    <row r="55" spans="2:5" x14ac:dyDescent="0.35">
      <c r="B55" s="226"/>
      <c r="C55" s="226"/>
      <c r="D55" s="226"/>
      <c r="E55" s="226"/>
    </row>
    <row r="56" spans="2:5" x14ac:dyDescent="0.35">
      <c r="B56" s="226"/>
      <c r="C56" s="226"/>
      <c r="D56" s="226"/>
      <c r="E56" s="226"/>
    </row>
    <row r="57" spans="2:5" x14ac:dyDescent="0.35">
      <c r="B57" s="226"/>
      <c r="C57" s="226"/>
      <c r="D57" s="226"/>
      <c r="E57" s="226"/>
    </row>
    <row r="58" spans="2:5" x14ac:dyDescent="0.35">
      <c r="B58" s="226"/>
      <c r="C58" s="226"/>
      <c r="D58" s="226"/>
      <c r="E58" s="226"/>
    </row>
    <row r="59" spans="2:5" x14ac:dyDescent="0.35">
      <c r="B59" s="226"/>
      <c r="C59" s="226"/>
      <c r="D59" s="226"/>
      <c r="E59" s="226"/>
    </row>
    <row r="60" spans="2:5" x14ac:dyDescent="0.35">
      <c r="B60" s="226"/>
      <c r="C60" s="226"/>
      <c r="D60" s="226"/>
      <c r="E60" s="226"/>
    </row>
    <row r="61" spans="2:5" x14ac:dyDescent="0.35">
      <c r="B61" s="226"/>
      <c r="C61" s="226"/>
      <c r="D61" s="226"/>
      <c r="E61" s="226"/>
    </row>
    <row r="62" spans="2:5" x14ac:dyDescent="0.35">
      <c r="B62" s="226"/>
      <c r="C62" s="226"/>
      <c r="D62" s="226"/>
      <c r="E62" s="226"/>
    </row>
  </sheetData>
  <sheetProtection algorithmName="SHA-512" hashValue="ES9zHDbJEe8tD4q06nvFVm+Ky73P4v5aTFgDhvIvrlBsMFjtVTzx+t6UBACtiRZrQxAj0IZQ/QyiecfCUtYmjg==" saltValue="5bGytZLkusuikri1nfKdYw==" spinCount="100000" sheet="1" selectLockedCells="1"/>
  <mergeCells count="2">
    <mergeCell ref="B44:E45"/>
    <mergeCell ref="B46:E62"/>
  </mergeCells>
  <conditionalFormatting sqref="E40">
    <cfRule type="expression" dxfId="2" priority="1">
      <formula>$E$40&lt;&gt;0</formula>
    </cfRule>
  </conditionalFormatting>
  <dataValidations count="2">
    <dataValidation allowBlank="1" showInputMessage="1" showErrorMessage="1" prompt="Enter the Bank balance brought forward at the close of the previous year._x000a_" sqref="F28 F37" xr:uid="{00000000-0002-0000-0400-000000000000}"/>
    <dataValidation allowBlank="1" showInputMessage="1" showErrorMessage="1" prompt="Enter the Bank balance carried forward at the close of the current year._x000a_" sqref="F38" xr:uid="{00000000-0002-0000-0400-000001000000}"/>
  </dataValidations>
  <pageMargins left="0.25" right="0.25" top="0.75" bottom="0.75" header="0.3" footer="0.3"/>
  <pageSetup paperSize="9" scale="8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'Bank Accounts'!$E$11:$E$15</xm:f>
          </x14:formula1>
          <xm:sqref>C5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2"/>
  <sheetViews>
    <sheetView showGridLines="0" topLeftCell="B1" zoomScale="90" zoomScaleNormal="90" workbookViewId="0">
      <pane ySplit="3" topLeftCell="A4" activePane="bottomLeft" state="frozen"/>
      <selection pane="bottomLeft" activeCell="D1" sqref="D1"/>
    </sheetView>
  </sheetViews>
  <sheetFormatPr defaultColWidth="9.1796875" defaultRowHeight="14.5" x14ac:dyDescent="0.35"/>
  <cols>
    <col min="1" max="1" width="1.1796875" style="76" customWidth="1"/>
    <col min="2" max="2" width="27.81640625" style="76" customWidth="1"/>
    <col min="3" max="3" width="20.26953125" style="76" customWidth="1"/>
    <col min="4" max="4" width="15.1796875" style="76" customWidth="1"/>
    <col min="5" max="5" width="15.26953125" style="76" customWidth="1"/>
    <col min="6" max="6" width="2.1796875" style="76" customWidth="1"/>
    <col min="7" max="7" width="12.7265625" style="76" customWidth="1"/>
    <col min="8" max="8" width="30" style="76" bestFit="1" customWidth="1"/>
    <col min="9" max="9" width="15.453125" style="76" customWidth="1"/>
    <col min="10" max="10" width="14.54296875" style="76" customWidth="1"/>
    <col min="11" max="11" width="13.453125" style="76" customWidth="1"/>
    <col min="12" max="12" width="26.453125" style="76" customWidth="1"/>
    <col min="13" max="13" width="2.1796875" style="76" customWidth="1"/>
    <col min="14" max="16384" width="9.1796875" style="76"/>
  </cols>
  <sheetData>
    <row r="1" spans="1:14" s="77" customFormat="1" ht="22.5" customHeight="1" x14ac:dyDescent="0.45">
      <c r="A1" s="75"/>
      <c r="B1" s="4" t="str">
        <f>C5</f>
        <v>Business Reserve</v>
      </c>
      <c r="C1" s="24" t="s">
        <v>54</v>
      </c>
      <c r="D1" s="4">
        <f>Instructions!H22</f>
        <v>2022</v>
      </c>
      <c r="E1" s="38" t="s">
        <v>33</v>
      </c>
      <c r="F1" s="38"/>
      <c r="G1" s="6"/>
      <c r="H1" s="6"/>
      <c r="I1" s="76"/>
      <c r="J1" s="76"/>
      <c r="K1" s="76"/>
      <c r="L1" s="76"/>
      <c r="M1" s="76"/>
      <c r="N1" s="76"/>
    </row>
    <row r="2" spans="1:14" s="77" customFormat="1" x14ac:dyDescent="0.35">
      <c r="A2" s="74"/>
      <c r="B2" s="72" t="s">
        <v>20</v>
      </c>
      <c r="C2" s="10" t="str">
        <f>'Income received'!C2</f>
        <v>The North Downs Insurance Institute</v>
      </c>
      <c r="D2" s="5"/>
      <c r="E2" s="6"/>
      <c r="F2" s="6"/>
      <c r="G2" s="5"/>
      <c r="H2" s="5"/>
      <c r="I2" s="76"/>
      <c r="J2" s="76"/>
      <c r="K2" s="76"/>
      <c r="L2" s="76"/>
      <c r="M2" s="76"/>
      <c r="N2" s="76"/>
    </row>
    <row r="3" spans="1:14" s="77" customFormat="1" ht="11.25" customHeight="1" x14ac:dyDescent="0.35">
      <c r="A3" s="75"/>
      <c r="B3" s="7"/>
      <c r="C3" s="6"/>
      <c r="D3" s="6"/>
      <c r="E3" s="8"/>
      <c r="F3" s="8"/>
      <c r="G3" s="6"/>
      <c r="H3" s="6"/>
      <c r="I3" s="76"/>
      <c r="J3" s="76"/>
      <c r="K3" s="76"/>
      <c r="L3" s="76"/>
      <c r="M3" s="76"/>
      <c r="N3" s="76"/>
    </row>
    <row r="5" spans="1:14" x14ac:dyDescent="0.35">
      <c r="B5" s="76" t="s">
        <v>126</v>
      </c>
      <c r="C5" s="125" t="s">
        <v>169</v>
      </c>
    </row>
    <row r="7" spans="1:14" s="81" customFormat="1" x14ac:dyDescent="0.35">
      <c r="A7" s="1"/>
      <c r="B7" s="11" t="s">
        <v>27</v>
      </c>
      <c r="C7" s="11"/>
      <c r="D7" s="1"/>
      <c r="E7" s="1"/>
      <c r="H7" s="11" t="s">
        <v>4</v>
      </c>
      <c r="I7" s="1"/>
      <c r="J7" s="1"/>
      <c r="K7" s="1"/>
    </row>
    <row r="8" spans="1:14" ht="17.25" customHeight="1" x14ac:dyDescent="0.35">
      <c r="A8"/>
      <c r="B8" s="12"/>
      <c r="C8" s="30" t="s">
        <v>25</v>
      </c>
      <c r="D8" s="34"/>
      <c r="E8" s="35"/>
      <c r="H8" s="12"/>
      <c r="I8" s="36" t="s">
        <v>6</v>
      </c>
      <c r="J8" s="13"/>
      <c r="K8" s="14"/>
    </row>
    <row r="9" spans="1:14" s="81" customFormat="1" x14ac:dyDescent="0.35">
      <c r="A9" s="1"/>
      <c r="B9" s="15" t="s">
        <v>5</v>
      </c>
      <c r="C9" s="63" t="s">
        <v>72</v>
      </c>
      <c r="D9" s="63" t="s">
        <v>73</v>
      </c>
      <c r="E9" s="69" t="s">
        <v>74</v>
      </c>
      <c r="H9" s="15" t="s">
        <v>5</v>
      </c>
      <c r="I9" s="63" t="s">
        <v>72</v>
      </c>
      <c r="J9" s="63" t="s">
        <v>73</v>
      </c>
      <c r="K9" s="69" t="s">
        <v>74</v>
      </c>
    </row>
    <row r="10" spans="1:14" ht="15" customHeight="1" x14ac:dyDescent="0.35">
      <c r="A10"/>
      <c r="B10" s="9" t="str">
        <f>Lists!F2</f>
        <v>Annual Dinner</v>
      </c>
      <c r="C10" s="33">
        <f>SUMIFS('Income received'!$F$13:$F$60,'Income received'!$H$13:$H$60,'Business Reserve Account'!$B10,'Income received'!$I$13:$I$60,"&lt;"&amp;$D$1,'Income received'!$C$13:$C$60,"="&amp;$C$5)</f>
        <v>0</v>
      </c>
      <c r="D10" s="21">
        <f>SUMIFS('Income received'!$F$13:$F$60,'Income received'!$H$13:$H$60,'Business Reserve Account'!$B10,'Income received'!$I$13:$I$60,"="&amp;$D$1,'Income received'!$C$13:$C$60,"="&amp;$C$5)</f>
        <v>0</v>
      </c>
      <c r="E10" s="66">
        <f>SUMIFS('Income received'!$F$13:$F$60,'Income received'!$H$13:$H$60,'Business Reserve Account'!$B10,'Income received'!$I$13:$I$60,"&gt;"&amp;$D$1,'Income received'!$C$13:$C$60,"="&amp;$C$5)</f>
        <v>0</v>
      </c>
      <c r="F10" s="126"/>
      <c r="H10" s="37" t="str">
        <f>Lists!D2</f>
        <v>Annual Dinner</v>
      </c>
      <c r="I10" s="33">
        <f>SUMIFS('Payments made'!$F$16:$F$97,'Payments made'!$H$16:$H$97,'Business Reserve Account'!$H10,'Payments made'!$I$16:$I$97,"&lt;"&amp;$D$1,'Payments made'!$C$16:$C$97,"="&amp;$C$5)</f>
        <v>0</v>
      </c>
      <c r="J10" s="21">
        <f>SUMIFS('Payments made'!$F$16:$F$97,'Payments made'!$H$16:$H$97,'Business Reserve Account'!$H10,'Payments made'!$I$16:$I$97,"="&amp;$D$1,'Payments made'!$C$16:$C$97,"="&amp;$C$5)</f>
        <v>0</v>
      </c>
      <c r="K10" s="68">
        <f>SUMIFS('Payments made'!$F$16:$F$97,'Payments made'!$H$16:$H$97,'Business Reserve Account'!$H10,'Payments made'!$I$16:$I$97,"&gt;"&amp;$D$1,'Payments made'!$C$16:$C$97,"="&amp;$C$5)</f>
        <v>0</v>
      </c>
    </row>
    <row r="11" spans="1:14" ht="15" customHeight="1" x14ac:dyDescent="0.35">
      <c r="A11"/>
      <c r="B11" s="9" t="str">
        <f>Lists!F3</f>
        <v>Awards</v>
      </c>
      <c r="C11" s="33">
        <f>SUMIFS('Income received'!$F$13:$F$60,'Income received'!$H$13:$H$60,'Business Reserve Account'!$B11,'Income received'!$I$13:$I$60,"&lt;"&amp;$D$1,'Income received'!$C$13:$C$60,"="&amp;$C$5)</f>
        <v>0</v>
      </c>
      <c r="D11" s="21">
        <f>SUMIFS('Income received'!$F$13:$F$60,'Income received'!$H$13:$H$60,'Business Reserve Account'!$B11,'Income received'!$I$13:$I$60,"="&amp;$D$1,'Income received'!$C$13:$C$60,"="&amp;$C$5)</f>
        <v>0</v>
      </c>
      <c r="E11" s="66">
        <f>SUMIFS('Income received'!$F$13:$F$60,'Income received'!$H$13:$H$60,'Business Reserve Account'!$B11,'Income received'!$I$13:$I$60,"&gt;"&amp;$D$1,'Income received'!$C$13:$C$60,"="&amp;$C$5)</f>
        <v>0</v>
      </c>
      <c r="F11" s="127"/>
      <c r="H11" s="37" t="str">
        <f>Lists!D3</f>
        <v>Audit and accountancy</v>
      </c>
      <c r="I11" s="33">
        <f>SUMIFS('Payments made'!$F$16:$F$97,'Payments made'!$H$16:$H$97,'Business Reserve Account'!$H11,'Payments made'!$I$16:$I$97,"&lt;"&amp;$D$1,'Payments made'!$C$16:$C$97,"="&amp;$C$5)</f>
        <v>0</v>
      </c>
      <c r="J11" s="21">
        <f>SUMIFS('Payments made'!$F$16:$F$97,'Payments made'!$H$16:$H$97,'Business Reserve Account'!$H11,'Payments made'!$I$16:$I$97,"="&amp;$D$1,'Payments made'!$C$16:$C$97,"="&amp;$C$5)</f>
        <v>0</v>
      </c>
      <c r="K11" s="68">
        <f>SUMIFS('Payments made'!$F$16:$F$97,'Payments made'!$H$16:$H$97,'Business Reserve Account'!$H11,'Payments made'!$I$16:$I$97,"&gt;"&amp;$D$1,'Payments made'!$C$16:$C$97,"="&amp;$C$5)</f>
        <v>0</v>
      </c>
    </row>
    <row r="12" spans="1:14" ht="15" customHeight="1" x14ac:dyDescent="0.35">
      <c r="A12"/>
      <c r="B12" s="9" t="str">
        <f>Lists!F4</f>
        <v>Cash float returned</v>
      </c>
      <c r="C12" s="33">
        <f>SUMIFS('Income received'!$F$13:$F$60,'Income received'!$H$13:$H$60,'Business Reserve Account'!$B12,'Income received'!$I$13:$I$60,"&lt;"&amp;$D$1,'Income received'!$C$13:$C$60,"="&amp;$C$5)</f>
        <v>0</v>
      </c>
      <c r="D12" s="21">
        <f>SUMIFS('Income received'!$F$13:$F$60,'Income received'!$H$13:$H$60,'Business Reserve Account'!$B12,'Income received'!$I$13:$I$60,"="&amp;$D$1,'Income received'!$C$13:$C$60,"="&amp;$C$5)</f>
        <v>0</v>
      </c>
      <c r="E12" s="66">
        <f>SUMIFS('Income received'!$F$13:$F$60,'Income received'!$H$13:$H$60,'Business Reserve Account'!$B12,'Income received'!$I$13:$I$60,"&gt;"&amp;$D$1,'Income received'!$C$13:$C$60,"="&amp;$C$5)</f>
        <v>0</v>
      </c>
      <c r="F12" s="127"/>
      <c r="H12" s="37" t="str">
        <f>Lists!D4</f>
        <v>Awards</v>
      </c>
      <c r="I12" s="33">
        <f>SUMIFS('Payments made'!$F$16:$F$97,'Payments made'!$H$16:$H$97,'Business Reserve Account'!$H12,'Payments made'!$I$16:$I$97,"&lt;"&amp;$D$1,'Payments made'!$C$16:$C$97,"="&amp;$C$5)</f>
        <v>0</v>
      </c>
      <c r="J12" s="21">
        <f>SUMIFS('Payments made'!$F$16:$F$97,'Payments made'!$H$16:$H$97,'Business Reserve Account'!$H12,'Payments made'!$I$16:$I$97,"="&amp;$D$1,'Payments made'!$C$16:$C$97,"="&amp;$C$5)</f>
        <v>0</v>
      </c>
      <c r="K12" s="68">
        <f>SUMIFS('Payments made'!$F$16:$F$97,'Payments made'!$H$16:$H$97,'Business Reserve Account'!$H12,'Payments made'!$I$16:$I$97,"&gt;"&amp;$D$1,'Payments made'!$C$16:$C$97,"="&amp;$C$5)</f>
        <v>0</v>
      </c>
    </row>
    <row r="13" spans="1:14" ht="15" customHeight="1" x14ac:dyDescent="0.35">
      <c r="A13"/>
      <c r="B13" s="9" t="str">
        <f>Lists!F5</f>
        <v>Charitable/Fundraising</v>
      </c>
      <c r="C13" s="33">
        <f>SUMIFS('Income received'!$F$13:$F$60,'Income received'!$H$13:$H$60,'Business Reserve Account'!$B13,'Income received'!$I$13:$I$60,"&lt;"&amp;$D$1,'Income received'!$C$13:$C$60,"="&amp;$C$5)</f>
        <v>0</v>
      </c>
      <c r="D13" s="21">
        <f>SUMIFS('Income received'!$F$13:$F$60,'Income received'!$H$13:$H$60,'Business Reserve Account'!$B13,'Income received'!$I$13:$I$60,"="&amp;$D$1,'Income received'!$C$13:$C$60,"="&amp;$C$5)</f>
        <v>0</v>
      </c>
      <c r="E13" s="66">
        <f>SUMIFS('Income received'!$F$13:$F$60,'Income received'!$H$13:$H$60,'Business Reserve Account'!$B13,'Income received'!$I$13:$I$60,"&gt;"&amp;$D$1,'Income received'!$C$13:$C$60,"="&amp;$C$5)</f>
        <v>0</v>
      </c>
      <c r="F13" s="127"/>
      <c r="H13" s="37" t="str">
        <f>Lists!D5</f>
        <v>Bank interest and charges paid</v>
      </c>
      <c r="I13" s="33">
        <f>SUMIFS('Payments made'!$F$16:$F$97,'Payments made'!$H$16:$H$97,'Business Reserve Account'!$H13,'Payments made'!$I$16:$I$97,"&lt;"&amp;$D$1,'Payments made'!$C$16:$C$97,"="&amp;$C$5)</f>
        <v>0</v>
      </c>
      <c r="J13" s="21">
        <f>SUMIFS('Payments made'!$F$16:$F$97,'Payments made'!$H$16:$H$97,'Business Reserve Account'!$H13,'Payments made'!$I$16:$I$97,"="&amp;$D$1,'Payments made'!$C$16:$C$97,"="&amp;$C$5)</f>
        <v>0</v>
      </c>
      <c r="K13" s="68">
        <f>SUMIFS('Payments made'!$F$16:$F$97,'Payments made'!$H$16:$H$97,'Business Reserve Account'!$H13,'Payments made'!$I$16:$I$97,"&gt;"&amp;$D$1,'Payments made'!$C$16:$C$97,"="&amp;$C$5)</f>
        <v>0</v>
      </c>
    </row>
    <row r="14" spans="1:14" ht="15" customHeight="1" x14ac:dyDescent="0.35">
      <c r="A14"/>
      <c r="B14" s="9" t="str">
        <f>Lists!F6</f>
        <v>CPD and Educational activities</v>
      </c>
      <c r="C14" s="33">
        <f>SUMIFS('Income received'!$F$13:$F$60,'Income received'!$H$13:$H$60,'Business Reserve Account'!$B14,'Income received'!$I$13:$I$60,"&lt;"&amp;$D$1,'Income received'!$C$13:$C$60,"="&amp;$C$5)</f>
        <v>0</v>
      </c>
      <c r="D14" s="21">
        <f>SUMIFS('Income received'!$F$13:$F$60,'Income received'!$H$13:$H$60,'Business Reserve Account'!$B14,'Income received'!$I$13:$I$60,"="&amp;$D$1,'Income received'!$C$13:$C$60,"="&amp;$C$5)</f>
        <v>0</v>
      </c>
      <c r="E14" s="66">
        <f>SUMIFS('Income received'!$F$13:$F$60,'Income received'!$H$13:$H$60,'Business Reserve Account'!$B14,'Income received'!$I$13:$I$60,"&gt;"&amp;$D$1,'Income received'!$C$13:$C$60,"="&amp;$C$5)</f>
        <v>0</v>
      </c>
      <c r="F14" s="127"/>
      <c r="H14" s="37" t="str">
        <f>Lists!D7</f>
        <v>Charitable/Fundraising</v>
      </c>
      <c r="I14" s="33">
        <f>SUMIFS('Payments made'!$F$16:$F$97,'Payments made'!$H$16:$H$97,'Business Reserve Account'!$H14,'Payments made'!$I$16:$I$97,"&lt;"&amp;$D$1,'Payments made'!$C$16:$C$97,"="&amp;$C$5)</f>
        <v>0</v>
      </c>
      <c r="J14" s="21">
        <f>SUMIFS('Payments made'!$F$16:$F$97,'Payments made'!$H$16:$H$97,'Business Reserve Account'!$H14,'Payments made'!$I$16:$I$97,"="&amp;$D$1,'Payments made'!$C$16:$C$97,"="&amp;$C$5)</f>
        <v>0</v>
      </c>
      <c r="K14" s="68">
        <f>SUMIFS('Payments made'!$F$16:$F$97,'Payments made'!$H$16:$H$97,'Business Reserve Account'!$H14,'Payments made'!$I$16:$I$97,"&gt;"&amp;$D$1,'Payments made'!$C$16:$C$97,"="&amp;$C$5)</f>
        <v>0</v>
      </c>
    </row>
    <row r="15" spans="1:14" ht="15" customHeight="1" x14ac:dyDescent="0.35">
      <c r="A15"/>
      <c r="B15" s="9" t="str">
        <f>Lists!F7</f>
        <v>Exams</v>
      </c>
      <c r="C15" s="33">
        <f>SUMIFS('Income received'!$F$13:$F$60,'Income received'!$H$13:$H$60,'Business Reserve Account'!$B15,'Income received'!$I$13:$I$60,"&lt;"&amp;$D$1,'Income received'!$C$13:$C$60,"="&amp;$C$5)</f>
        <v>0</v>
      </c>
      <c r="D15" s="21">
        <f>SUMIFS('Income received'!$F$13:$F$60,'Income received'!$H$13:$H$60,'Business Reserve Account'!$B15,'Income received'!$I$13:$I$60,"="&amp;$D$1,'Income received'!$C$13:$C$60,"="&amp;$C$5)</f>
        <v>0</v>
      </c>
      <c r="E15" s="66">
        <f>SUMIFS('Income received'!$F$13:$F$60,'Income received'!$H$13:$H$60,'Business Reserve Account'!$B15,'Income received'!$I$13:$I$60,"&gt;"&amp;$D$1,'Income received'!$C$13:$C$60,"="&amp;$C$5)</f>
        <v>0</v>
      </c>
      <c r="F15" s="127"/>
      <c r="H15" s="37" t="str">
        <f>Lists!D6</f>
        <v>Cash float withdrawn</v>
      </c>
      <c r="I15" s="33">
        <f>SUMIFS('Payments made'!$F$16:$F$97,'Payments made'!$H$16:$H$97,'Business Reserve Account'!$H15,'Payments made'!$I$16:$I$97,"&lt;"&amp;$D$1,'Payments made'!$C$16:$C$97,"="&amp;$C$5)</f>
        <v>0</v>
      </c>
      <c r="J15" s="21">
        <f>SUMIFS('Payments made'!$F$16:$F$97,'Payments made'!$H$16:$H$97,'Business Reserve Account'!$H15,'Payments made'!$I$16:$I$97,"="&amp;$D$1,'Payments made'!$C$16:$C$97,"="&amp;$C$5)</f>
        <v>0</v>
      </c>
      <c r="K15" s="68">
        <f>SUMIFS('Payments made'!$F$16:$F$97,'Payments made'!$H$16:$H$97,'Business Reserve Account'!$H15,'Payments made'!$I$16:$I$97,"&gt;"&amp;$D$1,'Payments made'!$C$16:$C$97,"="&amp;$C$5)</f>
        <v>0</v>
      </c>
    </row>
    <row r="16" spans="1:14" ht="15" customHeight="1" x14ac:dyDescent="0.35">
      <c r="A16"/>
      <c r="B16" s="9" t="str">
        <f>Lists!F8</f>
        <v>Interest/Investment Income</v>
      </c>
      <c r="C16" s="33">
        <f>SUMIFS('Income received'!$F$13:$F$60,'Income received'!$H$13:$H$60,'Business Reserve Account'!$B16,'Income received'!$I$13:$I$60,"&lt;"&amp;$D$1,'Income received'!$C$13:$C$60,"="&amp;$C$5)</f>
        <v>0</v>
      </c>
      <c r="D16" s="21">
        <f>SUMIFS('Income received'!$F$13:$F$60,'Income received'!$H$13:$H$60,'Business Reserve Account'!$B16,'Income received'!$I$13:$I$60,"="&amp;$D$1,'Income received'!$C$13:$C$60,"="&amp;$C$5)</f>
        <v>49.290000000000006</v>
      </c>
      <c r="E16" s="66">
        <f>SUMIFS('Income received'!$F$13:$F$60,'Income received'!$H$13:$H$60,'Business Reserve Account'!$B16,'Income received'!$I$13:$I$60,"&gt;"&amp;$D$1,'Income received'!$C$13:$C$60,"="&amp;$C$5)</f>
        <v>0</v>
      </c>
      <c r="F16" s="127"/>
      <c r="H16" s="37" t="str">
        <f>Lists!D8</f>
        <v>Computer expenses</v>
      </c>
      <c r="I16" s="33">
        <f>SUMIFS('Payments made'!$F$16:$F$97,'Payments made'!$H$16:$H$97,'Business Reserve Account'!$H16,'Payments made'!$I$16:$I$97,"&lt;"&amp;$D$1,'Payments made'!$C$16:$C$97,"="&amp;$C$5)</f>
        <v>0</v>
      </c>
      <c r="J16" s="21">
        <f>SUMIFS('Payments made'!$F$16:$F$97,'Payments made'!$H$16:$H$97,'Business Reserve Account'!$H16,'Payments made'!$I$16:$I$97,"="&amp;$D$1,'Payments made'!$C$16:$C$97,"="&amp;$C$5)</f>
        <v>0</v>
      </c>
      <c r="K16" s="68">
        <f>SUMIFS('Payments made'!$F$16:$F$97,'Payments made'!$H$16:$H$97,'Business Reserve Account'!$H16,'Payments made'!$I$16:$I$97,"&gt;"&amp;$D$1,'Payments made'!$C$16:$C$97,"="&amp;$C$5)</f>
        <v>0</v>
      </c>
    </row>
    <row r="17" spans="1:11" ht="15" customHeight="1" x14ac:dyDescent="0.35">
      <c r="A17"/>
      <c r="B17" s="9" t="str">
        <f>Lists!F9</f>
        <v>Ordinary Grant</v>
      </c>
      <c r="C17" s="33">
        <f>SUMIFS('Income received'!$F$13:$F$60,'Income received'!$H$13:$H$60,'Business Reserve Account'!$B17,'Income received'!$I$13:$I$60,"&lt;"&amp;$D$1,'Income received'!$C$13:$C$60,"="&amp;$C$5)</f>
        <v>0</v>
      </c>
      <c r="D17" s="21">
        <f>SUMIFS('Income received'!$F$13:$F$60,'Income received'!$H$13:$H$60,'Business Reserve Account'!$B17,'Income received'!$I$13:$I$60,"="&amp;$D$1,'Income received'!$C$13:$C$60,"="&amp;$C$5)</f>
        <v>0</v>
      </c>
      <c r="E17" s="66">
        <f>SUMIFS('Income received'!$F$13:$F$60,'Income received'!$H$13:$H$60,'Business Reserve Account'!$B17,'Income received'!$I$13:$I$60,"&gt;"&amp;$D$1,'Income received'!$C$13:$C$60,"="&amp;$C$5)</f>
        <v>0</v>
      </c>
      <c r="F17" s="127"/>
      <c r="H17" s="37" t="str">
        <f>Lists!D9</f>
        <v>Council and AGM Meetings</v>
      </c>
      <c r="I17" s="33">
        <f>SUMIFS('Payments made'!$F$16:$F$97,'Payments made'!$H$16:$H$97,'Business Reserve Account'!$H17,'Payments made'!$I$16:$I$97,"&lt;"&amp;$D$1,'Payments made'!$C$16:$C$97,"="&amp;$C$5)</f>
        <v>0</v>
      </c>
      <c r="J17" s="21">
        <f>SUMIFS('Payments made'!$F$16:$F$97,'Payments made'!$H$16:$H$97,'Business Reserve Account'!$H17,'Payments made'!$I$16:$I$97,"="&amp;$D$1,'Payments made'!$C$16:$C$97,"="&amp;$C$5)</f>
        <v>0</v>
      </c>
      <c r="K17" s="68">
        <f>SUMIFS('Payments made'!$F$16:$F$97,'Payments made'!$H$16:$H$97,'Business Reserve Account'!$H17,'Payments made'!$I$16:$I$97,"&gt;"&amp;$D$1,'Payments made'!$C$16:$C$97,"="&amp;$C$5)</f>
        <v>0</v>
      </c>
    </row>
    <row r="18" spans="1:11" ht="15" customHeight="1" x14ac:dyDescent="0.35">
      <c r="A18"/>
      <c r="B18" s="9" t="str">
        <f>Lists!F10</f>
        <v>Other income</v>
      </c>
      <c r="C18" s="33">
        <f>SUMIFS('Income received'!$F$13:$F$60,'Income received'!$H$13:$H$60,'Business Reserve Account'!$B18,'Income received'!$I$13:$I$60,"&lt;"&amp;$D$1,'Income received'!$C$13:$C$60,"="&amp;$C$5)</f>
        <v>0</v>
      </c>
      <c r="D18" s="21">
        <f>SUMIFS('Income received'!$F$13:$F$60,'Income received'!$H$13:$H$60,'Business Reserve Account'!$B18,'Income received'!$I$13:$I$60,"="&amp;$D$1,'Income received'!$C$13:$C$60,"="&amp;$C$5)</f>
        <v>0</v>
      </c>
      <c r="E18" s="66">
        <f>SUMIFS('Income received'!$F$13:$F$60,'Income received'!$H$13:$H$60,'Business Reserve Account'!$B18,'Income received'!$I$13:$I$60,"&gt;"&amp;$D$1,'Income received'!$C$13:$C$60,"="&amp;$C$5)</f>
        <v>0</v>
      </c>
      <c r="F18" s="127"/>
      <c r="H18" s="37" t="str">
        <f>Lists!D10</f>
        <v>CPD and Educational activities</v>
      </c>
      <c r="I18" s="33">
        <f>SUMIFS('Payments made'!$F$16:$F$97,'Payments made'!$H$16:$H$97,'Business Reserve Account'!$H18,'Payments made'!$I$16:$I$97,"&lt;"&amp;$D$1,'Payments made'!$C$16:$C$97,"="&amp;$C$5)</f>
        <v>0</v>
      </c>
      <c r="J18" s="21">
        <f>SUMIFS('Payments made'!$F$16:$F$97,'Payments made'!$H$16:$H$97,'Business Reserve Account'!$H18,'Payments made'!$I$16:$I$97,"="&amp;$D$1,'Payments made'!$C$16:$C$97,"="&amp;$C$5)</f>
        <v>0</v>
      </c>
      <c r="K18" s="68">
        <f>SUMIFS('Payments made'!$F$16:$F$97,'Payments made'!$H$16:$H$97,'Business Reserve Account'!$H18,'Payments made'!$I$16:$I$97,"&gt;"&amp;$D$1,'Payments made'!$C$16:$C$97,"="&amp;$C$5)</f>
        <v>0</v>
      </c>
    </row>
    <row r="19" spans="1:11" ht="15" customHeight="1" x14ac:dyDescent="0.35">
      <c r="A19"/>
      <c r="B19" s="9" t="str">
        <f>Lists!F11</f>
        <v xml:space="preserve">Social Events - other </v>
      </c>
      <c r="C19" s="33">
        <f>SUMIFS('Income received'!$F$13:$F$60,'Income received'!$H$13:$H$60,'Business Reserve Account'!$B19,'Income received'!$I$13:$I$60,"&lt;"&amp;$D$1,'Income received'!$C$13:$C$60,"="&amp;$C$5)</f>
        <v>0</v>
      </c>
      <c r="D19" s="21">
        <f>SUMIFS('Income received'!$F$13:$F$60,'Income received'!$H$13:$H$60,'Business Reserve Account'!$B19,'Income received'!$I$13:$I$60,"="&amp;$D$1,'Income received'!$C$13:$C$60,"="&amp;$C$5)</f>
        <v>0</v>
      </c>
      <c r="E19" s="66">
        <f>SUMIFS('Income received'!$F$13:$F$60,'Income received'!$H$13:$H$60,'Business Reserve Account'!$B19,'Income received'!$I$13:$I$60,"&gt;"&amp;$D$1,'Income received'!$C$13:$C$60,"="&amp;$C$5)</f>
        <v>0</v>
      </c>
      <c r="F19" s="127"/>
      <c r="H19" s="37" t="str">
        <f>Lists!D11</f>
        <v>Exams</v>
      </c>
      <c r="I19" s="33">
        <f>SUMIFS('Payments made'!$F$16:$F$97,'Payments made'!$H$16:$H$97,'Business Reserve Account'!$H19,'Payments made'!$I$16:$I$97,"&lt;"&amp;$D$1,'Payments made'!$C$16:$C$97,"="&amp;$C$5)</f>
        <v>0</v>
      </c>
      <c r="J19" s="21">
        <f>SUMIFS('Payments made'!$F$16:$F$97,'Payments made'!$H$16:$H$97,'Business Reserve Account'!$H19,'Payments made'!$I$16:$I$97,"="&amp;$D$1,'Payments made'!$C$16:$C$97,"="&amp;$C$5)</f>
        <v>0</v>
      </c>
      <c r="K19" s="68">
        <f>SUMIFS('Payments made'!$F$16:$F$97,'Payments made'!$H$16:$H$97,'Business Reserve Account'!$H19,'Payments made'!$I$16:$I$97,"&gt;"&amp;$D$1,'Payments made'!$C$16:$C$97,"="&amp;$C$5)</f>
        <v>0</v>
      </c>
    </row>
    <row r="20" spans="1:11" ht="15" customHeight="1" x14ac:dyDescent="0.35">
      <c r="A20"/>
      <c r="B20" s="9" t="str">
        <f>Lists!F12</f>
        <v>Special Grant</v>
      </c>
      <c r="C20" s="33">
        <f>SUMIFS('Income received'!$F$13:$F$60,'Income received'!$H$13:$H$60,'Business Reserve Account'!$B20,'Income received'!$I$13:$I$60,"&lt;"&amp;$D$1,'Income received'!$C$13:$C$60,"="&amp;$C$5)</f>
        <v>0</v>
      </c>
      <c r="D20" s="21">
        <f>SUMIFS('Income received'!$F$13:$F$60,'Income received'!$H$13:$H$60,'Business Reserve Account'!$B20,'Income received'!$I$13:$I$60,"="&amp;$D$1,'Income received'!$C$13:$C$60,"="&amp;$C$5)</f>
        <v>0</v>
      </c>
      <c r="E20" s="66">
        <f>SUMIFS('Income received'!$F$13:$F$60,'Income received'!$H$13:$H$60,'Business Reserve Account'!$B20,'Income received'!$I$13:$I$60,"&gt;"&amp;$D$1,'Income received'!$C$13:$C$60,"="&amp;$C$5)</f>
        <v>0</v>
      </c>
      <c r="F20" s="127"/>
      <c r="H20" s="37" t="str">
        <f>Lists!D12</f>
        <v>Insurance</v>
      </c>
      <c r="I20" s="33">
        <f>SUMIFS('Payments made'!$F$16:$F$97,'Payments made'!$H$16:$H$97,'Business Reserve Account'!$H20,'Payments made'!$I$16:$I$97,"&lt;"&amp;$D$1,'Payments made'!$C$16:$C$97,"="&amp;$C$5)</f>
        <v>0</v>
      </c>
      <c r="J20" s="21">
        <f>SUMIFS('Payments made'!$F$16:$F$97,'Payments made'!$H$16:$H$97,'Business Reserve Account'!$H20,'Payments made'!$I$16:$I$97,"="&amp;$D$1,'Payments made'!$C$16:$C$97,"="&amp;$C$5)</f>
        <v>0</v>
      </c>
      <c r="K20" s="68">
        <f>SUMIFS('Payments made'!$F$16:$F$97,'Payments made'!$H$16:$H$97,'Business Reserve Account'!$H20,'Payments made'!$I$16:$I$97,"&gt;"&amp;$D$1,'Payments made'!$C$16:$C$97,"="&amp;$C$5)</f>
        <v>0</v>
      </c>
    </row>
    <row r="21" spans="1:11" ht="15" customHeight="1" x14ac:dyDescent="0.35">
      <c r="A21"/>
      <c r="B21" s="9" t="str">
        <f>Lists!F13</f>
        <v>Sponsorship (Not Social/Charitable)</v>
      </c>
      <c r="C21" s="33">
        <f>SUMIFS('Income received'!$F$13:$F$60,'Income received'!$H$13:$H$60,'Business Reserve Account'!$B21,'Income received'!$I$13:$I$60,"&lt;"&amp;$D$1,'Income received'!$C$13:$C$60,"="&amp;$C$5)</f>
        <v>0</v>
      </c>
      <c r="D21" s="21">
        <f>SUMIFS('Income received'!$F$13:$F$60,'Income received'!$H$13:$H$60,'Business Reserve Account'!$B21,'Income received'!$I$13:$I$60,"="&amp;$D$1,'Income received'!$C$13:$C$60,"="&amp;$C$5)</f>
        <v>0</v>
      </c>
      <c r="E21" s="66">
        <f>SUMIFS('Income received'!$F$13:$F$60,'Income received'!$H$13:$H$60,'Business Reserve Account'!$B21,'Income received'!$I$13:$I$60,"&gt;"&amp;$D$1,'Income received'!$C$13:$C$60,"="&amp;$C$5)</f>
        <v>0</v>
      </c>
      <c r="F21" s="127"/>
      <c r="H21" s="37" t="str">
        <f>Lists!D13</f>
        <v>LI Premises costs</v>
      </c>
      <c r="I21" s="33">
        <f>SUMIFS('Payments made'!$F$16:$F$97,'Payments made'!$H$16:$H$97,'Business Reserve Account'!$H21,'Payments made'!$I$16:$I$97,"&lt;"&amp;$D$1,'Payments made'!$C$16:$C$97,"="&amp;$C$5)</f>
        <v>0</v>
      </c>
      <c r="J21" s="21">
        <f>SUMIFS('Payments made'!$F$16:$F$97,'Payments made'!$H$16:$H$97,'Business Reserve Account'!$H21,'Payments made'!$I$16:$I$97,"="&amp;$D$1,'Payments made'!$C$16:$C$97,"="&amp;$C$5)</f>
        <v>0</v>
      </c>
      <c r="K21" s="68">
        <f>SUMIFS('Payments made'!$F$16:$F$97,'Payments made'!$H$16:$H$97,'Business Reserve Account'!$H21,'Payments made'!$I$16:$I$97,"&gt;"&amp;$D$1,'Payments made'!$C$16:$C$97,"="&amp;$C$5)</f>
        <v>0</v>
      </c>
    </row>
    <row r="22" spans="1:11" ht="15" customHeight="1" thickBot="1" x14ac:dyDescent="0.4">
      <c r="A22"/>
      <c r="B22" s="9" t="str">
        <f>Lists!F14</f>
        <v>Transfer from another account</v>
      </c>
      <c r="C22" s="33">
        <f>SUMIFS('Income received'!$F$13:$F$60,'Income received'!$H$13:$H$60,'Business Reserve Account'!$B22,'Income received'!$I$13:$I$60,"&lt;"&amp;$D$1,'Income received'!$C$13:$C$60,"="&amp;$C$5)</f>
        <v>0</v>
      </c>
      <c r="D22" s="21">
        <f>SUMIFS('Income received'!$F$13:$F$60,'Income received'!$H$13:$H$60,'Business Reserve Account'!$B22,'Income received'!$I$13:$I$60,"="&amp;$D$1,'Income received'!$C$13:$C$60,"="&amp;$C$5)</f>
        <v>0</v>
      </c>
      <c r="E22" s="66">
        <f>SUMIFS('Income received'!$F$13:$F$60,'Income received'!$H$13:$H$60,'Business Reserve Account'!$B22,'Income received'!$I$13:$I$60,"&gt;"&amp;$D$1,'Income received'!$C$13:$C$60,"="&amp;$C$5)</f>
        <v>0</v>
      </c>
      <c r="F22" s="127"/>
      <c r="H22" s="37" t="str">
        <f>Lists!D14</f>
        <v>Office supplies</v>
      </c>
      <c r="I22" s="33">
        <f>SUMIFS('Payments made'!$F$16:$F$97,'Payments made'!$H$16:$H$97,'Business Reserve Account'!$H22,'Payments made'!$I$16:$I$97,"&lt;"&amp;$D$1,'Payments made'!$C$16:$C$97,"="&amp;$C$5)</f>
        <v>0</v>
      </c>
      <c r="J22" s="21">
        <f>SUMIFS('Payments made'!$F$16:$F$97,'Payments made'!$H$16:$H$97,'Business Reserve Account'!$H22,'Payments made'!$I$16:$I$97,"="&amp;$D$1,'Payments made'!$C$16:$C$97,"="&amp;$C$5)</f>
        <v>0</v>
      </c>
      <c r="K22" s="68">
        <f>SUMIFS('Payments made'!$F$16:$F$97,'Payments made'!$H$16:$H$97,'Business Reserve Account'!$H22,'Payments made'!$I$16:$I$97,"&gt;"&amp;$D$1,'Payments made'!$C$16:$C$97,"="&amp;$C$5)</f>
        <v>0</v>
      </c>
    </row>
    <row r="23" spans="1:11" ht="15" customHeight="1" thickBot="1" x14ac:dyDescent="0.4">
      <c r="A23"/>
      <c r="B23" s="16" t="s">
        <v>77</v>
      </c>
      <c r="C23" s="65">
        <f>SUM(C10:C22)</f>
        <v>0</v>
      </c>
      <c r="D23" s="22">
        <f>SUM(D10:D22)</f>
        <v>49.290000000000006</v>
      </c>
      <c r="E23" s="67">
        <f>SUM(E10:E22)</f>
        <v>0</v>
      </c>
      <c r="F23" s="127"/>
      <c r="H23" s="37" t="str">
        <f>Lists!D15</f>
        <v>Officer expenses</v>
      </c>
      <c r="I23" s="33">
        <f>SUMIFS('Payments made'!$F$16:$F$97,'Payments made'!$H$16:$H$97,'Business Reserve Account'!$H23,'Payments made'!$I$16:$I$97,"&lt;"&amp;$D$1,'Payments made'!$C$16:$C$97,"="&amp;$C$5)</f>
        <v>0</v>
      </c>
      <c r="J23" s="21">
        <f>SUMIFS('Payments made'!$F$16:$F$97,'Payments made'!$H$16:$H$97,'Business Reserve Account'!$H23,'Payments made'!$I$16:$I$97,"="&amp;$D$1,'Payments made'!$C$16:$C$97,"="&amp;$C$5)</f>
        <v>0</v>
      </c>
      <c r="K23" s="68">
        <f>SUMIFS('Payments made'!$F$16:$F$97,'Payments made'!$H$16:$H$97,'Business Reserve Account'!$H23,'Payments made'!$I$16:$I$97,"&gt;"&amp;$D$1,'Payments made'!$C$16:$C$97,"="&amp;$C$5)</f>
        <v>0</v>
      </c>
    </row>
    <row r="24" spans="1:11" ht="15" customHeight="1" x14ac:dyDescent="0.35">
      <c r="A24"/>
      <c r="B24"/>
      <c r="C24"/>
      <c r="D24" s="39" t="s">
        <v>23</v>
      </c>
      <c r="E24" s="33">
        <f>SUM(C23:E23)</f>
        <v>49.290000000000006</v>
      </c>
      <c r="H24" s="37" t="str">
        <f>Lists!D16</f>
        <v>Other expenditure</v>
      </c>
      <c r="I24" s="33">
        <f>SUMIFS('Payments made'!$F$16:$F$97,'Payments made'!$H$16:$H$97,'Business Reserve Account'!$H24,'Payments made'!$I$16:$I$97,"&lt;"&amp;$D$1,'Payments made'!$C$16:$C$97,"="&amp;$C$5)</f>
        <v>0</v>
      </c>
      <c r="J24" s="21">
        <f>SUMIFS('Payments made'!$F$16:$F$97,'Payments made'!$H$16:$H$97,'Business Reserve Account'!$H24,'Payments made'!$I$16:$I$97,"="&amp;$D$1,'Payments made'!$C$16:$C$97,"="&amp;$C$5)</f>
        <v>0</v>
      </c>
      <c r="K24" s="68">
        <f>SUMIFS('Payments made'!$F$16:$F$97,'Payments made'!$H$16:$H$97,'Business Reserve Account'!$H24,'Payments made'!$I$16:$I$97,"&gt;"&amp;$D$1,'Payments made'!$C$16:$C$97,"="&amp;$C$5)</f>
        <v>0</v>
      </c>
    </row>
    <row r="25" spans="1:11" ht="15" customHeight="1" x14ac:dyDescent="0.35">
      <c r="H25" s="37" t="str">
        <f>Lists!D17</f>
        <v>Other professional services</v>
      </c>
      <c r="I25" s="33">
        <f>SUMIFS('Payments made'!$F$16:$F$97,'Payments made'!$H$16:$H$97,'Business Reserve Account'!$H25,'Payments made'!$I$16:$I$97,"&lt;"&amp;$D$1,'Payments made'!$C$16:$C$97,"="&amp;$C$5)</f>
        <v>0</v>
      </c>
      <c r="J25" s="21">
        <f>SUMIFS('Payments made'!$F$16:$F$97,'Payments made'!$H$16:$H$97,'Business Reserve Account'!$H25,'Payments made'!$I$16:$I$97,"="&amp;$D$1,'Payments made'!$C$16:$C$97,"="&amp;$C$5)</f>
        <v>0</v>
      </c>
      <c r="K25" s="68">
        <f>SUMIFS('Payments made'!$F$16:$F$97,'Payments made'!$H$16:$H$97,'Business Reserve Account'!$H25,'Payments made'!$I$16:$I$97,"&gt;"&amp;$D$1,'Payments made'!$C$16:$C$97,"="&amp;$C$5)</f>
        <v>0</v>
      </c>
    </row>
    <row r="26" spans="1:11" ht="15" customHeight="1" x14ac:dyDescent="0.35">
      <c r="H26" s="37" t="str">
        <f>Lists!D18</f>
        <v>President's expenses</v>
      </c>
      <c r="I26" s="33">
        <f>SUMIFS('Payments made'!$F$16:$F$97,'Payments made'!$H$16:$H$97,'Business Reserve Account'!$H26,'Payments made'!$I$16:$I$97,"&lt;"&amp;$D$1,'Payments made'!$C$16:$C$97,"="&amp;$C$5)</f>
        <v>0</v>
      </c>
      <c r="J26" s="21">
        <f>SUMIFS('Payments made'!$F$16:$F$97,'Payments made'!$H$16:$H$97,'Business Reserve Account'!$H26,'Payments made'!$I$16:$I$97,"="&amp;$D$1,'Payments made'!$C$16:$C$97,"="&amp;$C$5)</f>
        <v>0</v>
      </c>
      <c r="K26" s="68">
        <f>SUMIFS('Payments made'!$F$16:$F$97,'Payments made'!$H$16:$H$97,'Business Reserve Account'!$H26,'Payments made'!$I$16:$I$97,"&gt;"&amp;$D$1,'Payments made'!$C$16:$C$97,"="&amp;$C$5)</f>
        <v>0</v>
      </c>
    </row>
    <row r="27" spans="1:11" ht="15" customHeight="1" thickBot="1" x14ac:dyDescent="0.4">
      <c r="E27" s="62" t="str">
        <f>C5</f>
        <v>Business Reserve</v>
      </c>
      <c r="H27" s="37" t="str">
        <f>Lists!D19</f>
        <v>Regalia</v>
      </c>
      <c r="I27" s="33">
        <f>SUMIFS('Payments made'!$F$16:$F$97,'Payments made'!$H$16:$H$97,'Business Reserve Account'!$H27,'Payments made'!$I$16:$I$97,"&lt;"&amp;$D$1,'Payments made'!$C$16:$C$97,"="&amp;$C$5)</f>
        <v>0</v>
      </c>
      <c r="J27" s="21">
        <f>SUMIFS('Payments made'!$F$16:$F$97,'Payments made'!$H$16:$H$97,'Business Reserve Account'!$H27,'Payments made'!$I$16:$I$97,"="&amp;$D$1,'Payments made'!$C$16:$C$97,"="&amp;$C$5)</f>
        <v>0</v>
      </c>
      <c r="K27" s="68">
        <f>SUMIFS('Payments made'!$F$16:$F$97,'Payments made'!$H$16:$H$97,'Business Reserve Account'!$H27,'Payments made'!$I$16:$I$97,"&gt;"&amp;$D$1,'Payments made'!$C$16:$C$97,"="&amp;$C$5)</f>
        <v>0</v>
      </c>
    </row>
    <row r="28" spans="1:11" ht="15" customHeight="1" thickBot="1" x14ac:dyDescent="0.4">
      <c r="C28" s="128" t="s">
        <v>69</v>
      </c>
      <c r="E28" s="129">
        <v>22662.92</v>
      </c>
      <c r="F28" s="19" t="s">
        <v>18</v>
      </c>
      <c r="H28" s="37" t="str">
        <f>Lists!D20</f>
        <v xml:space="preserve">Social Events - other </v>
      </c>
      <c r="I28" s="33">
        <f>SUMIFS('Payments made'!$F$16:$F$97,'Payments made'!$H$16:$H$97,'Business Reserve Account'!$H28,'Payments made'!$I$16:$I$97,"&lt;"&amp;$D$1,'Payments made'!$C$16:$C$97,"="&amp;$C$5)</f>
        <v>0</v>
      </c>
      <c r="J28" s="21">
        <f>SUMIFS('Payments made'!$F$16:$F$97,'Payments made'!$H$16:$H$97,'Business Reserve Account'!$H28,'Payments made'!$I$16:$I$97,"="&amp;$D$1,'Payments made'!$C$16:$C$97,"="&amp;$C$5)</f>
        <v>0</v>
      </c>
      <c r="K28" s="68">
        <f>SUMIFS('Payments made'!$F$16:$F$97,'Payments made'!$H$16:$H$97,'Business Reserve Account'!$H28,'Payments made'!$I$16:$I$97,"&gt;"&amp;$D$1,'Payments made'!$C$16:$C$97,"="&amp;$C$5)</f>
        <v>0</v>
      </c>
    </row>
    <row r="29" spans="1:11" ht="15" customHeight="1" x14ac:dyDescent="0.35">
      <c r="B29" s="29"/>
      <c r="C29" s="29" t="s">
        <v>57</v>
      </c>
      <c r="D29"/>
      <c r="E29" s="21"/>
      <c r="F29" s="23"/>
      <c r="H29" s="37" t="str">
        <f>Lists!D21</f>
        <v>Sponsorship (Not Social/Charitable)</v>
      </c>
      <c r="I29" s="33">
        <f>SUMIFS('Payments made'!$F$16:$F$97,'Payments made'!$H$16:$H$97,'Business Reserve Account'!$H29,'Payments made'!$I$16:$I$97,"&lt;"&amp;$D$1,'Payments made'!$C$16:$C$97,"="&amp;$C$5)</f>
        <v>0</v>
      </c>
      <c r="J29" s="21">
        <f>SUMIFS('Payments made'!$F$16:$F$97,'Payments made'!$H$16:$H$97,'Business Reserve Account'!$H29,'Payments made'!$I$16:$I$97,"="&amp;$D$1,'Payments made'!$C$16:$C$97,"="&amp;$C$5)</f>
        <v>0</v>
      </c>
      <c r="K29" s="68">
        <f>SUMIFS('Payments made'!$F$16:$F$97,'Payments made'!$H$16:$H$97,'Business Reserve Account'!$H29,'Payments made'!$I$16:$I$97,"&gt;"&amp;$D$1,'Payments made'!$C$16:$C$97,"="&amp;$C$5)</f>
        <v>0</v>
      </c>
    </row>
    <row r="30" spans="1:11" ht="15" customHeight="1" x14ac:dyDescent="0.35">
      <c r="B30" s="29"/>
      <c r="C30" s="29" t="s">
        <v>58</v>
      </c>
      <c r="D30"/>
      <c r="E30" s="21">
        <f>-SUM(I31:K31)-SUM(I15:K15)</f>
        <v>0</v>
      </c>
      <c r="F30" s="23"/>
      <c r="H30" s="37" t="str">
        <f>Lists!D22</f>
        <v>Staff costs</v>
      </c>
      <c r="I30" s="33">
        <f>SUMIFS('Payments made'!$F$16:$F$97,'Payments made'!$H$16:$H$97,'Business Reserve Account'!$H30,'Payments made'!$I$16:$I$97,"&lt;"&amp;$D$1,'Payments made'!$C$16:$C$97,"="&amp;$C$5)</f>
        <v>0</v>
      </c>
      <c r="J30" s="21">
        <f>SUMIFS('Payments made'!$F$16:$F$97,'Payments made'!$H$16:$H$97,'Business Reserve Account'!$H30,'Payments made'!$I$16:$I$97,"="&amp;$D$1,'Payments made'!$C$16:$C$97,"="&amp;$C$5)</f>
        <v>0</v>
      </c>
      <c r="K30" s="68">
        <f>SUMIFS('Payments made'!$F$16:$F$97,'Payments made'!$H$16:$H$97,'Business Reserve Account'!$H30,'Payments made'!$I$16:$I$97,"&gt;"&amp;$D$1,'Payments made'!$C$16:$C$97,"="&amp;$C$5)</f>
        <v>0</v>
      </c>
    </row>
    <row r="31" spans="1:11" ht="15" customHeight="1" x14ac:dyDescent="0.35">
      <c r="B31" s="29"/>
      <c r="C31" s="29" t="s">
        <v>75</v>
      </c>
      <c r="D31"/>
      <c r="E31" s="21">
        <f>(C23-C12-C22)-(I33-I15-I31)</f>
        <v>0</v>
      </c>
      <c r="F31" s="23"/>
      <c r="H31" s="37" t="str">
        <f>Lists!D23</f>
        <v>Transfer to another account</v>
      </c>
      <c r="I31" s="33">
        <f>SUMIFS('Payments made'!$F$16:$F$97,'Payments made'!$H$16:$H$97,'Business Reserve Account'!$H31,'Payments made'!$I$16:$I$97,"&lt;"&amp;$D$1,'Payments made'!$C$16:$C$97,"="&amp;$C$5)</f>
        <v>0</v>
      </c>
      <c r="J31" s="21">
        <f>SUMIFS('Payments made'!$F$16:$F$97,'Payments made'!$H$16:$H$97,'Business Reserve Account'!$H31,'Payments made'!$I$16:$I$97,"="&amp;$D$1,'Payments made'!$C$16:$C$97,"="&amp;$C$5)</f>
        <v>0</v>
      </c>
      <c r="K31" s="68">
        <f>SUMIFS('Payments made'!$F$16:$F$97,'Payments made'!$H$16:$H$97,'Business Reserve Account'!$H31,'Payments made'!$I$16:$I$97,"&gt;"&amp;$D$1,'Payments made'!$C$16:$C$97,"="&amp;$C$5)</f>
        <v>0</v>
      </c>
    </row>
    <row r="32" spans="1:11" ht="15" customHeight="1" thickBot="1" x14ac:dyDescent="0.4">
      <c r="B32" s="29"/>
      <c r="C32" s="29" t="s">
        <v>76</v>
      </c>
      <c r="D32"/>
      <c r="E32" s="21">
        <f>(E23-E22-E12)-(K33-K31-K15)</f>
        <v>0</v>
      </c>
      <c r="F32" s="23"/>
      <c r="H32" s="37" t="str">
        <f>Lists!D24</f>
        <v>Website costs</v>
      </c>
      <c r="I32" s="33">
        <f>SUMIFS('Payments made'!$F$16:$F$97,'Payments made'!$H$16:$H$97,'Business Reserve Account'!$H32,'Payments made'!$I$16:$I$97,"&lt;"&amp;$D$1,'Payments made'!$C$16:$C$97,"="&amp;$C$5)</f>
        <v>0</v>
      </c>
      <c r="J32" s="21">
        <f>SUMIFS('Payments made'!$F$16:$F$97,'Payments made'!$H$16:$H$97,'Business Reserve Account'!$H32,'Payments made'!$I$16:$I$97,"="&amp;$D$1,'Payments made'!$C$16:$C$97,"="&amp;$C$5)</f>
        <v>0</v>
      </c>
      <c r="K32" s="68">
        <f>SUMIFS('Payments made'!$F$16:$F$97,'Payments made'!$H$16:$H$97,'Business Reserve Account'!$H32,'Payments made'!$I$16:$I$97,"&gt;"&amp;$D$1,'Payments made'!$C$16:$C$97,"="&amp;$C$5)</f>
        <v>0</v>
      </c>
    </row>
    <row r="33" spans="2:11" ht="15" customHeight="1" thickBot="1" x14ac:dyDescent="0.4">
      <c r="B33" s="29"/>
      <c r="C33" s="29" t="s">
        <v>59</v>
      </c>
      <c r="D33"/>
      <c r="E33" s="21">
        <f>D23-D12-D22-J33+J31+J15</f>
        <v>49.290000000000006</v>
      </c>
      <c r="F33" s="23"/>
      <c r="H33" s="17" t="s">
        <v>77</v>
      </c>
      <c r="I33" s="65">
        <f>SUM(I10:I32)</f>
        <v>0</v>
      </c>
      <c r="J33" s="22">
        <f>SUM(J10:J32)</f>
        <v>0</v>
      </c>
      <c r="K33" s="67">
        <f>SUM(K10:K32)</f>
        <v>0</v>
      </c>
    </row>
    <row r="34" spans="2:11" ht="15" customHeight="1" x14ac:dyDescent="0.35">
      <c r="B34" s="29"/>
      <c r="C34" s="29" t="s">
        <v>67</v>
      </c>
      <c r="D34"/>
      <c r="E34" s="21">
        <f>-SUMIFS('Income received'!$F$13:$F$60,'Income received'!$J$13:$J$60,"N",'Income received'!$C$13:$C$60,"="&amp;$C$5)</f>
        <v>0</v>
      </c>
      <c r="F34" s="23"/>
      <c r="H34"/>
      <c r="I34"/>
      <c r="J34" s="39" t="s">
        <v>23</v>
      </c>
      <c r="K34" s="33">
        <f>SUM(I33:K33)</f>
        <v>0</v>
      </c>
    </row>
    <row r="35" spans="2:11" ht="15" customHeight="1" x14ac:dyDescent="0.35">
      <c r="B35" s="29"/>
      <c r="C35" s="29" t="s">
        <v>68</v>
      </c>
      <c r="D35"/>
      <c r="E35" s="21">
        <f>SUMIFS('Payments made'!$F$16:$F$97,'Payments made'!$J$16:$J$97,"N",'Payments made'!$C$16:$C$97,"="&amp;$C$5)</f>
        <v>0</v>
      </c>
      <c r="F35" s="23"/>
      <c r="G35" s="130"/>
    </row>
    <row r="36" spans="2:11" ht="15" customHeight="1" x14ac:dyDescent="0.35">
      <c r="B36" s="29"/>
      <c r="C36" s="40" t="s">
        <v>71</v>
      </c>
      <c r="D36"/>
      <c r="E36" s="60">
        <f>SUM(E28:E35)</f>
        <v>22712.21</v>
      </c>
      <c r="F36" s="102" t="s">
        <v>132</v>
      </c>
      <c r="G36" s="130"/>
    </row>
    <row r="37" spans="2:11" ht="15" customHeight="1" thickBot="1" x14ac:dyDescent="0.4">
      <c r="B37" s="128"/>
      <c r="C37" s="128"/>
      <c r="E37" s="126"/>
      <c r="F37" s="61"/>
      <c r="G37" s="130"/>
    </row>
    <row r="38" spans="2:11" ht="15" customHeight="1" thickBot="1" x14ac:dyDescent="0.4">
      <c r="C38" s="128" t="s">
        <v>70</v>
      </c>
      <c r="E38" s="129">
        <v>22712.21</v>
      </c>
      <c r="F38" s="19" t="s">
        <v>18</v>
      </c>
      <c r="G38" s="130"/>
    </row>
    <row r="39" spans="2:11" ht="15" customHeight="1" x14ac:dyDescent="0.35">
      <c r="B39" s="128"/>
      <c r="C39" s="97"/>
      <c r="E39" s="132"/>
      <c r="F39" s="132"/>
      <c r="G39" s="130"/>
    </row>
    <row r="40" spans="2:11" ht="15" customHeight="1" x14ac:dyDescent="0.35">
      <c r="B40" s="128" t="s">
        <v>61</v>
      </c>
      <c r="C40" s="128"/>
      <c r="E40" s="21">
        <f>E36-E38</f>
        <v>0</v>
      </c>
      <c r="F40" s="132" t="s">
        <v>60</v>
      </c>
      <c r="G40" s="133" t="s">
        <v>78</v>
      </c>
    </row>
    <row r="41" spans="2:11" ht="15" customHeight="1" x14ac:dyDescent="0.35">
      <c r="G41" s="130"/>
    </row>
    <row r="42" spans="2:11" ht="15" customHeight="1" x14ac:dyDescent="0.35">
      <c r="G42" s="130"/>
    </row>
    <row r="43" spans="2:11" x14ac:dyDescent="0.35">
      <c r="B43" s="102" t="s">
        <v>28</v>
      </c>
      <c r="G43" s="130"/>
    </row>
    <row r="44" spans="2:11" ht="15" customHeight="1" x14ac:dyDescent="0.35">
      <c r="B44" s="220" t="s">
        <v>148</v>
      </c>
      <c r="C44" s="221"/>
      <c r="D44" s="221"/>
      <c r="E44" s="222"/>
      <c r="G44" s="130"/>
    </row>
    <row r="45" spans="2:11" x14ac:dyDescent="0.35">
      <c r="B45" s="223"/>
      <c r="C45" s="224"/>
      <c r="D45" s="224"/>
      <c r="E45" s="225"/>
      <c r="G45" s="130"/>
    </row>
    <row r="46" spans="2:11" x14ac:dyDescent="0.35">
      <c r="B46" s="226"/>
      <c r="C46" s="226"/>
      <c r="D46" s="226"/>
      <c r="E46" s="226"/>
    </row>
    <row r="47" spans="2:11" x14ac:dyDescent="0.35">
      <c r="B47" s="226"/>
      <c r="C47" s="226"/>
      <c r="D47" s="226"/>
      <c r="E47" s="226"/>
    </row>
    <row r="48" spans="2:11" x14ac:dyDescent="0.35">
      <c r="B48" s="226"/>
      <c r="C48" s="226"/>
      <c r="D48" s="226"/>
      <c r="E48" s="226"/>
    </row>
    <row r="49" spans="2:5" x14ac:dyDescent="0.35">
      <c r="B49" s="226"/>
      <c r="C49" s="226"/>
      <c r="D49" s="226"/>
      <c r="E49" s="226"/>
    </row>
    <row r="50" spans="2:5" x14ac:dyDescent="0.35">
      <c r="B50" s="226"/>
      <c r="C50" s="226"/>
      <c r="D50" s="226"/>
      <c r="E50" s="226"/>
    </row>
    <row r="51" spans="2:5" x14ac:dyDescent="0.35">
      <c r="B51" s="226"/>
      <c r="C51" s="226"/>
      <c r="D51" s="226"/>
      <c r="E51" s="226"/>
    </row>
    <row r="52" spans="2:5" x14ac:dyDescent="0.35">
      <c r="B52" s="226"/>
      <c r="C52" s="226"/>
      <c r="D52" s="226"/>
      <c r="E52" s="226"/>
    </row>
    <row r="53" spans="2:5" x14ac:dyDescent="0.35">
      <c r="B53" s="226"/>
      <c r="C53" s="226"/>
      <c r="D53" s="226"/>
      <c r="E53" s="226"/>
    </row>
    <row r="54" spans="2:5" x14ac:dyDescent="0.35">
      <c r="B54" s="226"/>
      <c r="C54" s="226"/>
      <c r="D54" s="226"/>
      <c r="E54" s="226"/>
    </row>
    <row r="55" spans="2:5" x14ac:dyDescent="0.35">
      <c r="B55" s="226"/>
      <c r="C55" s="226"/>
      <c r="D55" s="226"/>
      <c r="E55" s="226"/>
    </row>
    <row r="56" spans="2:5" x14ac:dyDescent="0.35">
      <c r="B56" s="226"/>
      <c r="C56" s="226"/>
      <c r="D56" s="226"/>
      <c r="E56" s="226"/>
    </row>
    <row r="57" spans="2:5" x14ac:dyDescent="0.35">
      <c r="B57" s="226"/>
      <c r="C57" s="226"/>
      <c r="D57" s="226"/>
      <c r="E57" s="226"/>
    </row>
    <row r="58" spans="2:5" x14ac:dyDescent="0.35">
      <c r="B58" s="226"/>
      <c r="C58" s="226"/>
      <c r="D58" s="226"/>
      <c r="E58" s="226"/>
    </row>
    <row r="59" spans="2:5" x14ac:dyDescent="0.35">
      <c r="B59" s="226"/>
      <c r="C59" s="226"/>
      <c r="D59" s="226"/>
      <c r="E59" s="226"/>
    </row>
    <row r="60" spans="2:5" x14ac:dyDescent="0.35">
      <c r="B60" s="226"/>
      <c r="C60" s="226"/>
      <c r="D60" s="226"/>
      <c r="E60" s="226"/>
    </row>
    <row r="61" spans="2:5" x14ac:dyDescent="0.35">
      <c r="B61" s="226"/>
      <c r="C61" s="226"/>
      <c r="D61" s="226"/>
      <c r="E61" s="226"/>
    </row>
    <row r="62" spans="2:5" x14ac:dyDescent="0.35">
      <c r="B62" s="226"/>
      <c r="C62" s="226"/>
      <c r="D62" s="226"/>
      <c r="E62" s="226"/>
    </row>
  </sheetData>
  <sheetProtection selectLockedCells="1"/>
  <mergeCells count="2">
    <mergeCell ref="B44:E45"/>
    <mergeCell ref="B46:E62"/>
  </mergeCells>
  <conditionalFormatting sqref="E40">
    <cfRule type="expression" dxfId="1" priority="1">
      <formula>$E$40&lt;&gt;0</formula>
    </cfRule>
  </conditionalFormatting>
  <dataValidations count="2">
    <dataValidation allowBlank="1" showInputMessage="1" showErrorMessage="1" prompt="Enter the Bank balance carried forward at the close of the current year._x000a_" sqref="F38" xr:uid="{00000000-0002-0000-0500-000000000000}"/>
    <dataValidation allowBlank="1" showInputMessage="1" showErrorMessage="1" prompt="Enter the Bank balance brought forward at the close of the previous year._x000a_" sqref="F28 F37" xr:uid="{00000000-0002-0000-0500-000001000000}"/>
  </dataValidations>
  <pageMargins left="0.25" right="0.25" top="0.75" bottom="0.75" header="0.3" footer="0.3"/>
  <pageSetup paperSize="9" scale="8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2000000}">
          <x14:formula1>
            <xm:f>'Bank Accounts'!$E$11:$E$15</xm:f>
          </x14:formula1>
          <xm:sqref>C5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H59"/>
  <sheetViews>
    <sheetView showGridLines="0" zoomScale="90" zoomScaleNormal="90" workbookViewId="0">
      <pane ySplit="5" topLeftCell="A6" activePane="bottomLeft" state="frozen"/>
      <selection pane="bottomLeft" activeCell="D14" sqref="D14"/>
    </sheetView>
  </sheetViews>
  <sheetFormatPr defaultColWidth="9.1796875" defaultRowHeight="14.5" x14ac:dyDescent="0.35"/>
  <cols>
    <col min="1" max="1" width="31.1796875" style="41" customWidth="1"/>
    <col min="2" max="2" width="14.26953125" style="41" customWidth="1"/>
    <col min="3" max="3" width="34" style="41" bestFit="1" customWidth="1"/>
    <col min="4" max="4" width="17.26953125" style="41" customWidth="1"/>
    <col min="5" max="5" width="13.81640625" style="41" customWidth="1"/>
    <col min="6" max="16384" width="9.1796875" style="41"/>
  </cols>
  <sheetData>
    <row r="1" spans="1:8" ht="18.5" x14ac:dyDescent="0.45">
      <c r="A1" s="24" t="s">
        <v>165</v>
      </c>
      <c r="B1" s="170" t="str">
        <f>Instructions!D22</f>
        <v>The North Downs Insurance Institute</v>
      </c>
      <c r="C1" s="24"/>
      <c r="D1" s="24" t="s">
        <v>100</v>
      </c>
      <c r="E1" s="71">
        <f>Instructions!H22</f>
        <v>2022</v>
      </c>
    </row>
    <row r="2" spans="1:8" x14ac:dyDescent="0.35">
      <c r="A2" s="42"/>
      <c r="B2" s="42"/>
      <c r="C2" s="42"/>
      <c r="D2" s="42"/>
      <c r="E2" s="42"/>
    </row>
    <row r="3" spans="1:8" x14ac:dyDescent="0.35">
      <c r="A3" s="43" t="s">
        <v>123</v>
      </c>
      <c r="B3" s="42"/>
      <c r="C3" s="42"/>
      <c r="D3" s="42"/>
      <c r="E3" s="42"/>
    </row>
    <row r="4" spans="1:8" x14ac:dyDescent="0.35">
      <c r="A4" s="42"/>
      <c r="B4" s="42"/>
      <c r="C4" s="42"/>
      <c r="D4" s="42"/>
      <c r="E4" s="42"/>
    </row>
    <row r="5" spans="1:8" x14ac:dyDescent="0.35">
      <c r="A5" s="58" t="s">
        <v>79</v>
      </c>
      <c r="B5" s="59"/>
      <c r="C5" s="58" t="s">
        <v>80</v>
      </c>
      <c r="D5" s="59"/>
      <c r="E5" s="58" t="s">
        <v>81</v>
      </c>
    </row>
    <row r="6" spans="1:8" x14ac:dyDescent="0.35">
      <c r="A6" s="44"/>
      <c r="B6" s="44" t="s">
        <v>82</v>
      </c>
      <c r="C6" s="44"/>
      <c r="D6" s="44" t="s">
        <v>82</v>
      </c>
      <c r="E6" s="44" t="s">
        <v>82</v>
      </c>
    </row>
    <row r="7" spans="1:8" x14ac:dyDescent="0.35">
      <c r="A7" s="51" t="s">
        <v>124</v>
      </c>
      <c r="B7" s="45"/>
      <c r="C7" s="46"/>
      <c r="D7" s="47"/>
      <c r="E7" s="56"/>
    </row>
    <row r="8" spans="1:8" x14ac:dyDescent="0.35">
      <c r="A8" s="134" t="s">
        <v>83</v>
      </c>
      <c r="B8" s="175" t="e">
        <f>VLOOKUP(A8,'Current account summary'!$B$10:$D$22,3,FALSE)+VLOOKUP(A8,'Business Reserve Account'!$B$10:$D$22,3,FALSE)+VLOOKUP(A8,Stripe!$B$10:$D$22,3,FALSE)+VLOOKUP(A8,#REF!,3,FALSE)+VLOOKUP(A8,#REF!,3,FALSE)</f>
        <v>#REF!</v>
      </c>
      <c r="C8" s="176"/>
      <c r="D8" s="177"/>
      <c r="E8" s="178"/>
      <c r="H8"/>
    </row>
    <row r="9" spans="1:8" x14ac:dyDescent="0.35">
      <c r="A9" s="53" t="s">
        <v>85</v>
      </c>
      <c r="B9" s="175" t="e">
        <f>VLOOKUP(A9,'Current account summary'!$B$10:$D$22,3,FALSE)+VLOOKUP(A9,'Business Reserve Account'!$B$10:$D$22,3,FALSE)+VLOOKUP(A9,Stripe!$B$10:$D$22,3,FALSE)+VLOOKUP(A9,#REF!,3,FALSE)+VLOOKUP(A9,#REF!,3,FALSE)</f>
        <v>#REF!</v>
      </c>
      <c r="C9" s="176"/>
      <c r="D9" s="177"/>
      <c r="E9" s="179"/>
      <c r="G9"/>
      <c r="H9"/>
    </row>
    <row r="10" spans="1:8" x14ac:dyDescent="0.35">
      <c r="A10" s="53" t="s">
        <v>86</v>
      </c>
      <c r="B10" s="175" t="e">
        <f>VLOOKUP(A10,'Current account summary'!$B$10:$D$22,3,FALSE)+VLOOKUP(A10,'Business Reserve Account'!$B$10:$D$22,3,FALSE)+VLOOKUP(A10,Stripe!$B$10:$D$22,3,FALSE)+VLOOKUP(A10,#REF!,3,FALSE)+VLOOKUP(A10,#REF!,3,FALSE)</f>
        <v>#REF!</v>
      </c>
      <c r="C10" s="176" t="s">
        <v>86</v>
      </c>
      <c r="D10" s="175" t="e">
        <f>VLOOKUP(C10,'Current account summary'!$H$10:$J$32,3,FALSE)+VLOOKUP(C10,'Business Reserve Account'!$H$10:$J$32,3,FALSE)+VLOOKUP(C10,Stripe!$H$10:$J$32,3,FALSE)+VLOOKUP(C10,#REF!,3,FALSE)+VLOOKUP(C10,#REF!,3,FALSE)</f>
        <v>#REF!</v>
      </c>
      <c r="E10" s="179"/>
      <c r="G10"/>
      <c r="H10"/>
    </row>
    <row r="11" spans="1:8" x14ac:dyDescent="0.35">
      <c r="A11" s="53" t="s">
        <v>16</v>
      </c>
      <c r="B11" s="175" t="e">
        <f>VLOOKUP(A11,'Current account summary'!$B$10:$D$22,3,FALSE)+VLOOKUP(A11,'Business Reserve Account'!$B$10:$D$22,3,FALSE)+VLOOKUP(A11,Stripe!$B$10:$D$22,3,FALSE)+VLOOKUP(A11,#REF!,3,FALSE)+VLOOKUP(A11,#REF!,3,FALSE)</f>
        <v>#REF!</v>
      </c>
      <c r="C11" s="176" t="s">
        <v>16</v>
      </c>
      <c r="D11" s="175" t="e">
        <f>VLOOKUP(C11,'Current account summary'!$H$10:$J$32,3,FALSE)+VLOOKUP(C11,'Business Reserve Account'!$H$10:$J$32,3,FALSE)+VLOOKUP(C11,Stripe!$H$10:$J$32,3,FALSE)+VLOOKUP(C11,#REF!,3,FALSE)+VLOOKUP(C11,#REF!,3,FALSE)</f>
        <v>#REF!</v>
      </c>
      <c r="E11" s="179"/>
      <c r="G11"/>
      <c r="H11"/>
    </row>
    <row r="12" spans="1:8" x14ac:dyDescent="0.35">
      <c r="A12" s="53" t="s">
        <v>14</v>
      </c>
      <c r="B12" s="175" t="e">
        <f>VLOOKUP(A12,'Current account summary'!$B$10:$D$22,3,FALSE)+VLOOKUP(A12,'Business Reserve Account'!$B$10:$D$22,3,FALSE)+VLOOKUP(A12,Stripe!$B$10:$D$22,3,FALSE)+VLOOKUP(A12,#REF!,3,FALSE)+VLOOKUP(A12,#REF!,3,FALSE)</f>
        <v>#REF!</v>
      </c>
      <c r="C12" s="176" t="s">
        <v>14</v>
      </c>
      <c r="D12" s="175" t="e">
        <f>VLOOKUP(C12,'Current account summary'!$H$10:$J$32,3,FALSE)+VLOOKUP(C12,'Business Reserve Account'!$H$10:$J$32,3,FALSE)+VLOOKUP(C12,Stripe!$H$10:$J$32,3,FALSE)+VLOOKUP(C12,#REF!,3,FALSE)+VLOOKUP(C12,#REF!,3,FALSE)</f>
        <v>#REF!</v>
      </c>
      <c r="E12" s="179"/>
      <c r="G12"/>
      <c r="H12"/>
    </row>
    <row r="13" spans="1:8" x14ac:dyDescent="0.35">
      <c r="A13" s="153"/>
      <c r="B13" s="180"/>
      <c r="C13" s="181"/>
      <c r="D13" s="182"/>
      <c r="E13" s="179"/>
      <c r="G13"/>
      <c r="H13"/>
    </row>
    <row r="14" spans="1:8" x14ac:dyDescent="0.35">
      <c r="A14" s="153" t="s">
        <v>149</v>
      </c>
      <c r="B14" s="208"/>
      <c r="C14" s="209" t="s">
        <v>151</v>
      </c>
      <c r="D14" s="208"/>
      <c r="E14" s="183" t="s">
        <v>18</v>
      </c>
      <c r="G14"/>
      <c r="H14"/>
    </row>
    <row r="15" spans="1:8" x14ac:dyDescent="0.35">
      <c r="A15" s="54"/>
      <c r="B15" s="177"/>
      <c r="C15" s="184"/>
      <c r="D15" s="179"/>
      <c r="E15" s="179"/>
      <c r="G15"/>
      <c r="H15"/>
    </row>
    <row r="16" spans="1:8" x14ac:dyDescent="0.35">
      <c r="A16" s="50" t="s">
        <v>84</v>
      </c>
      <c r="B16" s="185" t="e">
        <f>SUM(B8:B15)</f>
        <v>#REF!</v>
      </c>
      <c r="C16" s="186" t="s">
        <v>84</v>
      </c>
      <c r="D16" s="187" t="e">
        <f>SUM(D8:D15)</f>
        <v>#REF!</v>
      </c>
      <c r="E16" s="187" t="e">
        <f>SUM(B16-D16)</f>
        <v>#REF!</v>
      </c>
      <c r="G16"/>
      <c r="H16"/>
    </row>
    <row r="17" spans="1:8" x14ac:dyDescent="0.35">
      <c r="A17" s="42"/>
      <c r="B17" s="188"/>
      <c r="C17" s="188"/>
      <c r="D17" s="188"/>
      <c r="E17" s="188"/>
      <c r="G17"/>
      <c r="H17"/>
    </row>
    <row r="18" spans="1:8" x14ac:dyDescent="0.35">
      <c r="A18" s="51" t="s">
        <v>125</v>
      </c>
      <c r="B18" s="189"/>
      <c r="C18" s="190"/>
      <c r="D18" s="191"/>
      <c r="E18" s="192"/>
      <c r="G18"/>
      <c r="H18"/>
    </row>
    <row r="19" spans="1:8" x14ac:dyDescent="0.35">
      <c r="A19" s="54"/>
      <c r="B19" s="177"/>
      <c r="C19" s="176" t="s">
        <v>43</v>
      </c>
      <c r="D19" s="175" t="e">
        <f>VLOOKUP(C19,'Current account summary'!$H$10:$J$32,3,FALSE)+VLOOKUP(C19,'Business Reserve Account'!$H$10:$J$32,3,FALSE)+VLOOKUP(C19,Stripe!$H$10:$J$32,3,FALSE)+VLOOKUP(C19,#REF!,3,FALSE)+VLOOKUP(C19,#REF!,3,FALSE)</f>
        <v>#REF!</v>
      </c>
      <c r="E19" s="179"/>
      <c r="G19"/>
      <c r="H19"/>
    </row>
    <row r="20" spans="1:8" x14ac:dyDescent="0.35">
      <c r="A20" s="54"/>
      <c r="B20" s="177"/>
      <c r="C20" s="176" t="s">
        <v>101</v>
      </c>
      <c r="D20" s="175" t="e">
        <f>VLOOKUP(C20,'Current account summary'!$H$10:$J$32,3,FALSE)+VLOOKUP(C20,'Business Reserve Account'!$H$10:$J$32,3,FALSE)+VLOOKUP(C20,Stripe!$H$10:$J$32,3,FALSE)+VLOOKUP(C20,#REF!,3,FALSE)+VLOOKUP(C20,#REF!,3,FALSE)</f>
        <v>#REF!</v>
      </c>
      <c r="E20" s="179"/>
      <c r="G20"/>
      <c r="H20"/>
    </row>
    <row r="21" spans="1:8" x14ac:dyDescent="0.35">
      <c r="A21" s="54"/>
      <c r="B21" s="177"/>
      <c r="C21" s="176" t="s">
        <v>107</v>
      </c>
      <c r="D21" s="175" t="e">
        <f>VLOOKUP(C21,'Current account summary'!$H$10:$J$32,3,FALSE)+VLOOKUP(C21,'Business Reserve Account'!$H$10:$J$32,3,FALSE)+VLOOKUP(C21,Stripe!$H$10:$J$32,3,FALSE)+VLOOKUP(C21,#REF!,3,FALSE)+VLOOKUP(C21,#REF!,3,FALSE)</f>
        <v>#REF!</v>
      </c>
      <c r="E21" s="179"/>
      <c r="G21"/>
      <c r="H21"/>
    </row>
    <row r="22" spans="1:8" x14ac:dyDescent="0.35">
      <c r="A22" s="54"/>
      <c r="B22" s="177"/>
      <c r="C22" s="176" t="s">
        <v>122</v>
      </c>
      <c r="D22" s="175" t="e">
        <f>VLOOKUP(C22,'Current account summary'!$H$10:$J$32,3,FALSE)+VLOOKUP(C22,'Business Reserve Account'!$H$10:$J$32,3,FALSE)+VLOOKUP(C22,Stripe!$H$10:$J$32,3,FALSE)+VLOOKUP(C22,#REF!,3,FALSE)+VLOOKUP(C22,#REF!,3,FALSE)</f>
        <v>#REF!</v>
      </c>
      <c r="E22" s="179"/>
      <c r="G22"/>
      <c r="H22"/>
    </row>
    <row r="23" spans="1:8" x14ac:dyDescent="0.35">
      <c r="A23" s="54"/>
      <c r="B23" s="177"/>
      <c r="C23" s="176" t="s">
        <v>88</v>
      </c>
      <c r="D23" s="175" t="e">
        <f>VLOOKUP(C23,'Current account summary'!$H$10:$J$32,3,FALSE)+VLOOKUP(C23,'Business Reserve Account'!$H$10:$J$32,3,FALSE)+VLOOKUP(C23,Stripe!$H$10:$J$32,3,FALSE)+VLOOKUP(C23,#REF!,3,FALSE)+VLOOKUP(C23,#REF!,3,FALSE)</f>
        <v>#REF!</v>
      </c>
      <c r="E23" s="179"/>
      <c r="G23"/>
      <c r="H23"/>
    </row>
    <row r="24" spans="1:8" x14ac:dyDescent="0.35">
      <c r="A24" s="54"/>
      <c r="B24" s="177"/>
      <c r="C24" s="176" t="s">
        <v>17</v>
      </c>
      <c r="D24" s="175" t="e">
        <f>VLOOKUP(C24,'Current account summary'!$H$10:$J$32,3,FALSE)+VLOOKUP(C24,'Business Reserve Account'!$H$10:$J$32,3,FALSE)+VLOOKUP(C24,Stripe!$H$10:$J$32,3,FALSE)+VLOOKUP(C24,#REF!,3,FALSE)+VLOOKUP(C24,#REF!,3,FALSE)</f>
        <v>#REF!</v>
      </c>
      <c r="E24" s="179"/>
      <c r="G24"/>
      <c r="H24"/>
    </row>
    <row r="25" spans="1:8" x14ac:dyDescent="0.35">
      <c r="A25" s="54"/>
      <c r="B25" s="177"/>
      <c r="C25" s="176" t="s">
        <v>104</v>
      </c>
      <c r="D25" s="175" t="e">
        <f>VLOOKUP(C25,'Current account summary'!$H$10:$J$32,3,FALSE)+VLOOKUP(C25,'Business Reserve Account'!$H$10:$J$32,3,FALSE)+VLOOKUP(C25,Stripe!$H$10:$J$32,3,FALSE)+VLOOKUP(C25,#REF!,3,FALSE)+VLOOKUP(C25,#REF!,3,FALSE)</f>
        <v>#REF!</v>
      </c>
      <c r="E25" s="179"/>
      <c r="G25"/>
      <c r="H25"/>
    </row>
    <row r="26" spans="1:8" x14ac:dyDescent="0.35">
      <c r="A26" s="54"/>
      <c r="B26" s="177"/>
      <c r="C26" s="176" t="s">
        <v>103</v>
      </c>
      <c r="D26" s="175" t="e">
        <f>VLOOKUP(C26,'Current account summary'!$H$10:$J$32,3,FALSE)+VLOOKUP(C26,'Business Reserve Account'!$H$10:$J$32,3,FALSE)+VLOOKUP(C26,Stripe!$H$10:$J$32,3,FALSE)+VLOOKUP(C26,#REF!,3,FALSE)+VLOOKUP(C26,#REF!,3,FALSE)</f>
        <v>#REF!</v>
      </c>
      <c r="E26" s="179"/>
      <c r="G26"/>
    </row>
    <row r="27" spans="1:8" x14ac:dyDescent="0.35">
      <c r="A27" s="54"/>
      <c r="B27" s="177"/>
      <c r="C27" s="176" t="s">
        <v>87</v>
      </c>
      <c r="D27" s="175" t="e">
        <f>VLOOKUP(C27,'Current account summary'!$H$10:$J$32,3,FALSE)+VLOOKUP(C27,'Business Reserve Account'!$H$10:$J$32,3,FALSE)+VLOOKUP(C27,Stripe!$H$10:$J$32,3,FALSE)+VLOOKUP(C27,#REF!,3,FALSE)+VLOOKUP(C27,#REF!,3,FALSE)</f>
        <v>#REF!</v>
      </c>
      <c r="E27" s="179"/>
    </row>
    <row r="28" spans="1:8" x14ac:dyDescent="0.35">
      <c r="A28" s="54"/>
      <c r="B28" s="177"/>
      <c r="C28" s="176" t="s">
        <v>105</v>
      </c>
      <c r="D28" s="175" t="e">
        <f>VLOOKUP(C28,'Current account summary'!$H$10:$J$32,3,FALSE)+VLOOKUP(C28,'Business Reserve Account'!$H$10:$J$32,3,FALSE)+VLOOKUP(C28,Stripe!$H$10:$J$32,3,FALSE)+VLOOKUP(C28,#REF!,3,FALSE)+VLOOKUP(C28,#REF!,3,FALSE)</f>
        <v>#REF!</v>
      </c>
      <c r="E28" s="179"/>
    </row>
    <row r="29" spans="1:8" x14ac:dyDescent="0.35">
      <c r="A29" s="54"/>
      <c r="B29" s="177"/>
      <c r="C29" s="176" t="s">
        <v>102</v>
      </c>
      <c r="D29" s="175" t="e">
        <f>VLOOKUP(C29,'Current account summary'!$H$10:$J$32,3,FALSE)+VLOOKUP(C29,'Business Reserve Account'!$H$10:$J$32,3,FALSE)+VLOOKUP(C29,Stripe!$H$10:$J$32,3,FALSE)+VLOOKUP(C29,#REF!,3,FALSE)+VLOOKUP(C29,#REF!,3,FALSE)</f>
        <v>#REF!</v>
      </c>
      <c r="E29" s="179"/>
    </row>
    <row r="30" spans="1:8" x14ac:dyDescent="0.35">
      <c r="A30" s="54"/>
      <c r="B30" s="177"/>
      <c r="C30" s="176"/>
      <c r="D30" s="177"/>
      <c r="E30" s="179"/>
    </row>
    <row r="31" spans="1:8" x14ac:dyDescent="0.35">
      <c r="A31" s="54"/>
      <c r="B31" s="177"/>
      <c r="C31" s="176" t="s">
        <v>150</v>
      </c>
      <c r="D31" s="208"/>
      <c r="E31" s="183" t="s">
        <v>18</v>
      </c>
    </row>
    <row r="32" spans="1:8" x14ac:dyDescent="0.35">
      <c r="A32" s="54"/>
      <c r="B32" s="177"/>
      <c r="C32" s="176"/>
      <c r="D32" s="177"/>
      <c r="E32" s="179"/>
    </row>
    <row r="33" spans="1:6" x14ac:dyDescent="0.35">
      <c r="A33" s="49" t="s">
        <v>89</v>
      </c>
      <c r="B33" s="185">
        <f>SUM(B19:B32)</f>
        <v>0</v>
      </c>
      <c r="C33" s="186" t="s">
        <v>89</v>
      </c>
      <c r="D33" s="187" t="e">
        <f>SUM(D19:D32)</f>
        <v>#REF!</v>
      </c>
      <c r="E33" s="187" t="e">
        <f>SUM(B33-D33)</f>
        <v>#REF!</v>
      </c>
    </row>
    <row r="34" spans="1:6" x14ac:dyDescent="0.35">
      <c r="A34" s="42"/>
      <c r="B34" s="188"/>
      <c r="C34" s="188"/>
      <c r="D34" s="188"/>
      <c r="E34" s="188"/>
    </row>
    <row r="35" spans="1:6" x14ac:dyDescent="0.35">
      <c r="A35" s="51" t="s">
        <v>90</v>
      </c>
      <c r="B35" s="189"/>
      <c r="C35" s="193"/>
      <c r="D35" s="194"/>
      <c r="E35" s="195"/>
    </row>
    <row r="36" spans="1:6" x14ac:dyDescent="0.35">
      <c r="A36" s="54" t="s">
        <v>91</v>
      </c>
      <c r="B36" s="196" t="e">
        <f>VLOOKUP(A36,'Current account summary'!$B$10:$D$22,3,FALSE)+VLOOKUP(A36,'Business Reserve Account'!$B$10:$D$22,3,FALSE)+VLOOKUP(A36,Stripe!$B$10:$D$22,3,FALSE)+VLOOKUP(A36,#REF!,3,FALSE)+VLOOKUP(A36,#REF!,3,FALSE)</f>
        <v>#REF!</v>
      </c>
      <c r="C36" s="176" t="s">
        <v>91</v>
      </c>
      <c r="D36" s="175" t="e">
        <f>VLOOKUP(C36,'Current account summary'!$H$10:$J$32,3,FALSE)+VLOOKUP(C36,'Business Reserve Account'!$H$10:$J$32,3,FALSE)+VLOOKUP(C36,Stripe!$H$10:$J$32,3,FALSE)+VLOOKUP(C36,#REF!,3,FALSE)+VLOOKUP(C36,#REF!,3,FALSE)</f>
        <v>#REF!</v>
      </c>
      <c r="E36" s="197" t="e">
        <f>SUM(B36-D36)</f>
        <v>#REF!</v>
      </c>
    </row>
    <row r="37" spans="1:6" x14ac:dyDescent="0.35">
      <c r="A37" s="52" t="s">
        <v>119</v>
      </c>
      <c r="B37" s="196" t="e">
        <f>VLOOKUP(A37,'Current account summary'!$B$10:$D$22,3,FALSE)+VLOOKUP(A37,'Business Reserve Account'!$B$10:$D$22,3,FALSE)+VLOOKUP(A37,Stripe!$B$10:$D$22,3,FALSE)+VLOOKUP(A37,#REF!,3,FALSE)+VLOOKUP(A37,#REF!,3,FALSE)</f>
        <v>#REF!</v>
      </c>
      <c r="C37" s="176" t="s">
        <v>119</v>
      </c>
      <c r="D37" s="175" t="e">
        <f>VLOOKUP(C37,'Current account summary'!$H$10:$J$32,3,FALSE)+VLOOKUP(C37,'Business Reserve Account'!$H$10:$J$32,3,FALSE)+VLOOKUP(C37,Stripe!$H$10:$J$32,3,FALSE)+VLOOKUP(C37,#REF!,3,FALSE)+VLOOKUP(C37,#REF!,3,FALSE)</f>
        <v>#REF!</v>
      </c>
      <c r="E37" s="197" t="e">
        <f>SUM(B37-D37)</f>
        <v>#REF!</v>
      </c>
    </row>
    <row r="38" spans="1:6" x14ac:dyDescent="0.35">
      <c r="A38" s="52" t="s">
        <v>106</v>
      </c>
      <c r="B38" s="196" t="e">
        <f>VLOOKUP(A38,'Current account summary'!$B$10:$D$22,3,FALSE)+VLOOKUP(A38,'Business Reserve Account'!$B$10:$D$22,3,FALSE)+VLOOKUP(A38,Stripe!$B$10:$D$22,3,FALSE)+VLOOKUP(A38,#REF!,3,FALSE)+VLOOKUP(A38,#REF!,3,FALSE)</f>
        <v>#REF!</v>
      </c>
      <c r="C38" s="176" t="s">
        <v>106</v>
      </c>
      <c r="D38" s="175" t="e">
        <f>VLOOKUP(C38,'Current account summary'!$H$10:$J$32,3,FALSE)+VLOOKUP(C38,'Business Reserve Account'!$H$10:$J$32,3,FALSE)+VLOOKUP(C38,Stripe!$H$10:$J$32,3,FALSE)+VLOOKUP(C38,#REF!,3,FALSE)+VLOOKUP(C38,#REF!,3,FALSE)</f>
        <v>#REF!</v>
      </c>
      <c r="E38" s="197" t="e">
        <f>SUM(B38-D38)</f>
        <v>#REF!</v>
      </c>
    </row>
    <row r="39" spans="1:6" x14ac:dyDescent="0.35">
      <c r="A39" s="52"/>
      <c r="B39" s="177"/>
      <c r="C39" s="176"/>
      <c r="D39" s="177"/>
      <c r="E39" s="179"/>
      <c r="F39"/>
    </row>
    <row r="40" spans="1:6" x14ac:dyDescent="0.35">
      <c r="A40" s="54" t="s">
        <v>152</v>
      </c>
      <c r="B40" s="208"/>
      <c r="C40" s="176" t="s">
        <v>153</v>
      </c>
      <c r="D40" s="208"/>
      <c r="E40" s="183" t="s">
        <v>18</v>
      </c>
    </row>
    <row r="41" spans="1:6" x14ac:dyDescent="0.35">
      <c r="A41" s="54"/>
      <c r="B41" s="177"/>
      <c r="C41" s="176"/>
      <c r="D41" s="198"/>
      <c r="E41" s="179"/>
    </row>
    <row r="42" spans="1:6" x14ac:dyDescent="0.35">
      <c r="A42" s="48"/>
      <c r="B42" s="199"/>
      <c r="C42" s="184"/>
      <c r="D42" s="198"/>
      <c r="E42" s="200"/>
    </row>
    <row r="43" spans="1:6" x14ac:dyDescent="0.35">
      <c r="A43" s="49" t="s">
        <v>92</v>
      </c>
      <c r="B43" s="185" t="e">
        <f>SUM(B35:B42)</f>
        <v>#REF!</v>
      </c>
      <c r="C43" s="186" t="s">
        <v>92</v>
      </c>
      <c r="D43" s="187" t="e">
        <f>SUM(D36:D42)</f>
        <v>#REF!</v>
      </c>
      <c r="E43" s="201" t="e">
        <f>SUM(B43-D43)</f>
        <v>#REF!</v>
      </c>
    </row>
    <row r="44" spans="1:6" x14ac:dyDescent="0.35">
      <c r="A44" s="42"/>
      <c r="B44" s="188"/>
      <c r="C44" s="188"/>
      <c r="D44" s="188"/>
      <c r="E44" s="202" t="s">
        <v>93</v>
      </c>
    </row>
    <row r="45" spans="1:6" x14ac:dyDescent="0.35">
      <c r="A45" s="42"/>
      <c r="B45" s="188"/>
      <c r="C45" s="188"/>
      <c r="D45" s="188"/>
      <c r="E45" s="188"/>
    </row>
    <row r="46" spans="1:6" x14ac:dyDescent="0.35">
      <c r="A46" s="55" t="s">
        <v>109</v>
      </c>
      <c r="B46" s="203"/>
      <c r="C46" s="204" t="s">
        <v>108</v>
      </c>
      <c r="D46" s="191"/>
      <c r="E46" s="191"/>
    </row>
    <row r="47" spans="1:6" x14ac:dyDescent="0.35">
      <c r="A47" s="54" t="s">
        <v>118</v>
      </c>
      <c r="B47" s="196" t="e">
        <f>VLOOKUP(A47,'Current account summary'!$B$10:$D$22,3,FALSE)+VLOOKUP(A47,'Business Reserve Account'!$B$10:$D$22,3,FALSE)+VLOOKUP(A47,Stripe!$B$10:$D$22,3,FALSE)+VLOOKUP(A47,#REF!,3,FALSE)+VLOOKUP(A47,#REF!,3,FALSE)</f>
        <v>#REF!</v>
      </c>
      <c r="C47" s="176" t="s">
        <v>26</v>
      </c>
      <c r="D47" s="175" t="e">
        <f>VLOOKUP(C47,'Current account summary'!$H$10:$J$32,3,FALSE)+VLOOKUP(C47,'Business Reserve Account'!$H$10:$J$32,3,FALSE)+VLOOKUP(C47,Stripe!$H$10:$J$32,3,FALSE)+VLOOKUP(C47,#REF!,3,FALSE)+VLOOKUP(C47,#REF!,3,FALSE)</f>
        <v>#REF!</v>
      </c>
      <c r="E47" s="179"/>
    </row>
    <row r="48" spans="1:6" x14ac:dyDescent="0.35">
      <c r="A48" s="54" t="s">
        <v>94</v>
      </c>
      <c r="B48" s="196" t="e">
        <f>VLOOKUP(A48,'Current account summary'!$B$10:$D$22,3,FALSE)+VLOOKUP(A48,'Business Reserve Account'!$B$10:$D$22,3,FALSE)+VLOOKUP(A48,Stripe!$B$10:$D$22,3,FALSE)+VLOOKUP(A48,#REF!,3,FALSE)+VLOOKUP(A48,#REF!,3,FALSE)</f>
        <v>#REF!</v>
      </c>
      <c r="C48" s="176" t="s">
        <v>94</v>
      </c>
      <c r="D48" s="175" t="e">
        <f>VLOOKUP(C48,'Current account summary'!$H$10:$J$32,3,FALSE)+VLOOKUP(C48,'Business Reserve Account'!$H$10:$J$32,3,FALSE)+VLOOKUP(C48,Stripe!$H$10:$J$32,3,FALSE)+VLOOKUP(C48,#REF!,3,FALSE)+VLOOKUP(C48,#REF!,3,FALSE)</f>
        <v>#REF!</v>
      </c>
      <c r="E48" s="179"/>
    </row>
    <row r="49" spans="1:5" x14ac:dyDescent="0.35">
      <c r="A49" s="54" t="s">
        <v>121</v>
      </c>
      <c r="B49" s="196" t="e">
        <f>VLOOKUP(A49,'Current account summary'!$B$10:$D$22,3,FALSE)+VLOOKUP(A49,'Business Reserve Account'!$B$10:$D$22,3,FALSE)+VLOOKUP(A49,Stripe!$B$10:$D$22,3,FALSE)+VLOOKUP(A49,#REF!,3,FALSE)+VLOOKUP(A49,#REF!,3,FALSE)</f>
        <v>#REF!</v>
      </c>
      <c r="C49" s="176" t="s">
        <v>95</v>
      </c>
      <c r="D49" s="175" t="e">
        <f>VLOOKUP(C49,'Current account summary'!$H$10:$J$32,3,FALSE)+VLOOKUP(C49,'Business Reserve Account'!$H$10:$J$32,3,FALSE)+VLOOKUP(C49,Stripe!$H$10:$J$32,3,FALSE)+VLOOKUP(C49,#REF!,3,FALSE)+VLOOKUP(C49,#REF!,3,FALSE)</f>
        <v>#REF!</v>
      </c>
      <c r="E49" s="179"/>
    </row>
    <row r="50" spans="1:5" x14ac:dyDescent="0.35">
      <c r="A50" s="54"/>
      <c r="B50" s="177"/>
      <c r="C50" s="176" t="s">
        <v>120</v>
      </c>
      <c r="D50" s="175" t="e">
        <f>VLOOKUP(C50,'Current account summary'!$H$10:$J$32,3,FALSE)+VLOOKUP(C50,'Business Reserve Account'!$H$10:$J$32,3,FALSE)+VLOOKUP(C50,Stripe!$H$10:$J$32,3,FALSE)+VLOOKUP(C50,#REF!,3,FALSE)+VLOOKUP(C50,#REF!,3,FALSE)</f>
        <v>#REF!</v>
      </c>
      <c r="E50" s="179"/>
    </row>
    <row r="51" spans="1:5" x14ac:dyDescent="0.35">
      <c r="A51" s="54"/>
      <c r="B51" s="177"/>
      <c r="C51" s="176"/>
      <c r="D51" s="198"/>
      <c r="E51" s="179"/>
    </row>
    <row r="52" spans="1:5" x14ac:dyDescent="0.35">
      <c r="A52" s="54" t="s">
        <v>154</v>
      </c>
      <c r="B52" s="208"/>
      <c r="C52" s="176" t="s">
        <v>155</v>
      </c>
      <c r="D52" s="208"/>
      <c r="E52" s="183" t="s">
        <v>18</v>
      </c>
    </row>
    <row r="53" spans="1:5" x14ac:dyDescent="0.35">
      <c r="A53" s="54"/>
      <c r="B53" s="177"/>
      <c r="C53" s="176"/>
      <c r="D53" s="198"/>
      <c r="E53" s="179"/>
    </row>
    <row r="54" spans="1:5" x14ac:dyDescent="0.35">
      <c r="A54" s="48"/>
      <c r="B54" s="199"/>
      <c r="C54" s="184"/>
      <c r="D54" s="179"/>
      <c r="E54" s="179"/>
    </row>
    <row r="55" spans="1:5" x14ac:dyDescent="0.35">
      <c r="A55" s="49" t="s">
        <v>96</v>
      </c>
      <c r="B55" s="185" t="e">
        <f>SUM(B47:B53)</f>
        <v>#REF!</v>
      </c>
      <c r="C55" s="186" t="s">
        <v>97</v>
      </c>
      <c r="D55" s="187" t="e">
        <f>SUM(D47:D54)</f>
        <v>#REF!</v>
      </c>
      <c r="E55" s="187" t="e">
        <f>SUM(B55-D55)</f>
        <v>#REF!</v>
      </c>
    </row>
    <row r="56" spans="1:5" x14ac:dyDescent="0.35">
      <c r="A56" s="57"/>
      <c r="B56" s="205"/>
      <c r="C56" s="205"/>
      <c r="D56" s="205"/>
      <c r="E56" s="205"/>
    </row>
    <row r="57" spans="1:5" x14ac:dyDescent="0.35">
      <c r="A57" s="70" t="s">
        <v>98</v>
      </c>
      <c r="B57" s="206" t="e">
        <f>SUM(B16+B33+B43+B55)</f>
        <v>#REF!</v>
      </c>
      <c r="C57" s="227" t="s">
        <v>99</v>
      </c>
      <c r="D57" s="228"/>
      <c r="E57" s="207" t="e">
        <f>SUM(D16+D33+D43+D55)</f>
        <v>#REF!</v>
      </c>
    </row>
    <row r="58" spans="1:5" x14ac:dyDescent="0.35">
      <c r="A58" s="42"/>
      <c r="B58" s="188"/>
      <c r="C58" s="227" t="s">
        <v>117</v>
      </c>
      <c r="D58" s="228"/>
      <c r="E58" s="207" t="e">
        <f>SUM(B57-E57)</f>
        <v>#REF!</v>
      </c>
    </row>
    <row r="59" spans="1:5" x14ac:dyDescent="0.35">
      <c r="A59" s="42"/>
      <c r="B59" s="42"/>
      <c r="C59" s="42"/>
      <c r="D59" s="42"/>
      <c r="E59" s="42"/>
    </row>
  </sheetData>
  <sheetProtection password="CF41" sheet="1" selectLockedCells="1"/>
  <mergeCells count="2">
    <mergeCell ref="C58:D58"/>
    <mergeCell ref="C57:D57"/>
  </mergeCells>
  <dataValidations count="1">
    <dataValidation allowBlank="1" showInputMessage="1" showErrorMessage="1" prompt="Please enter any income or expenditure, relevant to this section of the return, received or paid in the previous financial year but relating to this financial year._x000a__x000a_Only enter transactions that cleared your bank statements in the previous year." sqref="E52 E14 E31 E40" xr:uid="{00000000-0002-0000-0600-000000000000}"/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62"/>
  <sheetViews>
    <sheetView showGridLines="0" zoomScale="90" zoomScaleNormal="90" workbookViewId="0">
      <pane ySplit="3" topLeftCell="A4" activePane="bottomLeft" state="frozen"/>
      <selection pane="bottomLeft" activeCell="C5" sqref="C5"/>
    </sheetView>
  </sheetViews>
  <sheetFormatPr defaultColWidth="9.1796875" defaultRowHeight="14.5" x14ac:dyDescent="0.35"/>
  <cols>
    <col min="1" max="1" width="1.1796875" style="76" customWidth="1"/>
    <col min="2" max="2" width="27.81640625" style="76" customWidth="1"/>
    <col min="3" max="3" width="21.453125" style="76" customWidth="1"/>
    <col min="4" max="4" width="18" style="76" customWidth="1"/>
    <col min="5" max="5" width="18.26953125" style="76" customWidth="1"/>
    <col min="6" max="6" width="2.1796875" style="76" customWidth="1"/>
    <col min="7" max="7" width="12.7265625" style="76" customWidth="1"/>
    <col min="8" max="8" width="30" style="76" bestFit="1" customWidth="1"/>
    <col min="9" max="9" width="20.26953125" style="76" customWidth="1"/>
    <col min="10" max="10" width="17.54296875" style="76" customWidth="1"/>
    <col min="11" max="11" width="16.26953125" style="76" customWidth="1"/>
    <col min="12" max="12" width="26.453125" style="76" customWidth="1"/>
    <col min="13" max="13" width="2.1796875" style="76" customWidth="1"/>
    <col min="14" max="16384" width="9.1796875" style="76"/>
  </cols>
  <sheetData>
    <row r="1" spans="1:14" s="77" customFormat="1" ht="22.5" customHeight="1" x14ac:dyDescent="0.45">
      <c r="A1" s="6"/>
      <c r="B1" s="4" t="str">
        <f>C5</f>
        <v>Stripe</v>
      </c>
      <c r="C1" s="24" t="s">
        <v>54</v>
      </c>
      <c r="D1" s="4">
        <f>Instructions!H22</f>
        <v>2022</v>
      </c>
      <c r="E1" s="38" t="s">
        <v>33</v>
      </c>
      <c r="F1" s="38"/>
      <c r="G1" s="6"/>
      <c r="H1" s="6"/>
      <c r="I1" s="76"/>
      <c r="J1" s="76"/>
      <c r="K1" s="76"/>
      <c r="L1" s="76"/>
      <c r="M1" s="76"/>
      <c r="N1" s="76"/>
    </row>
    <row r="2" spans="1:14" s="77" customFormat="1" x14ac:dyDescent="0.35">
      <c r="A2" s="5"/>
      <c r="B2" s="72" t="s">
        <v>20</v>
      </c>
      <c r="C2" s="10" t="str">
        <f>'Income received'!C2</f>
        <v>The North Downs Insurance Institute</v>
      </c>
      <c r="D2" s="5"/>
      <c r="E2" s="6"/>
      <c r="F2" s="6"/>
      <c r="G2" s="5"/>
      <c r="H2" s="5"/>
      <c r="I2" s="76"/>
      <c r="J2" s="76"/>
      <c r="K2" s="76"/>
      <c r="L2" s="76"/>
      <c r="M2" s="76"/>
      <c r="N2" s="76"/>
    </row>
    <row r="3" spans="1:14" s="77" customFormat="1" ht="11.25" customHeight="1" x14ac:dyDescent="0.35">
      <c r="A3" s="6"/>
      <c r="B3" s="7"/>
      <c r="C3" s="6"/>
      <c r="D3" s="6"/>
      <c r="E3" s="8"/>
      <c r="F3" s="8"/>
      <c r="G3" s="6"/>
      <c r="H3" s="6"/>
      <c r="I3" s="76"/>
      <c r="J3" s="76"/>
      <c r="K3" s="76"/>
      <c r="L3" s="76"/>
      <c r="M3" s="76"/>
      <c r="N3" s="76"/>
    </row>
    <row r="5" spans="1:14" x14ac:dyDescent="0.35">
      <c r="B5" s="76" t="s">
        <v>126</v>
      </c>
      <c r="C5" s="125" t="s">
        <v>170</v>
      </c>
    </row>
    <row r="7" spans="1:14" s="81" customFormat="1" x14ac:dyDescent="0.35">
      <c r="B7" s="93" t="s">
        <v>27</v>
      </c>
      <c r="C7" s="93"/>
      <c r="H7" s="93" t="s">
        <v>4</v>
      </c>
    </row>
    <row r="8" spans="1:14" ht="17.25" customHeight="1" x14ac:dyDescent="0.35">
      <c r="B8" s="12"/>
      <c r="C8" s="30" t="s">
        <v>25</v>
      </c>
      <c r="D8" s="34"/>
      <c r="E8" s="35"/>
      <c r="H8" s="12"/>
      <c r="I8" s="36" t="s">
        <v>6</v>
      </c>
      <c r="J8" s="13"/>
      <c r="K8" s="14"/>
    </row>
    <row r="9" spans="1:14" s="81" customFormat="1" x14ac:dyDescent="0.35">
      <c r="B9" s="15" t="s">
        <v>5</v>
      </c>
      <c r="C9" s="63" t="s">
        <v>72</v>
      </c>
      <c r="D9" s="63" t="s">
        <v>73</v>
      </c>
      <c r="E9" s="69" t="s">
        <v>74</v>
      </c>
      <c r="H9" s="15" t="s">
        <v>5</v>
      </c>
      <c r="I9" s="63" t="s">
        <v>72</v>
      </c>
      <c r="J9" s="63" t="s">
        <v>73</v>
      </c>
      <c r="K9" s="69" t="s">
        <v>74</v>
      </c>
    </row>
    <row r="10" spans="1:14" ht="15" customHeight="1" x14ac:dyDescent="0.35">
      <c r="B10" s="9" t="str">
        <f>Lists!F2</f>
        <v>Annual Dinner</v>
      </c>
      <c r="C10" s="33">
        <f>SUMIFS('Income received'!$F$13:$F$60,'Income received'!$H$13:$H$60,Stripe!$B10,'Income received'!$I$13:$I$60,"&lt;"&amp;$D$1,'Income received'!$C$13:$C$60,"="&amp;$C$5)</f>
        <v>0</v>
      </c>
      <c r="D10" s="21">
        <f>SUMIFS('Income received'!$F$13:$F$60,'Income received'!$H$13:$H$60,Stripe!$B10,'Income received'!$I$13:$I$60,"="&amp;$D$1,'Income received'!$C$13:$C$60,"="&amp;$C$5)</f>
        <v>0</v>
      </c>
      <c r="E10" s="66">
        <f>SUMIFS('Income received'!$F$13:$F$60,'Income received'!$H$13:$H$60,Stripe!$B10,'Income received'!$I$13:$I$60,"&gt;"&amp;$D$1,'Income received'!$C$13:$C$60,"="&amp;$C$5)</f>
        <v>0</v>
      </c>
      <c r="F10" s="126"/>
      <c r="H10" s="37" t="str">
        <f>Lists!D2</f>
        <v>Annual Dinner</v>
      </c>
      <c r="I10" s="33">
        <f>SUMIFS('Payments made'!$F$16:$F$97,'Payments made'!$H$16:$H$97,Stripe!$H10,'Payments made'!$I$16:$I$97,"&lt;"&amp;$D$1,'Payments made'!$C$16:$C$97,"="&amp;$C$5)</f>
        <v>0</v>
      </c>
      <c r="J10" s="21">
        <f>SUMIFS('Payments made'!$F$16:$F$97,'Payments made'!$H$16:$H$97,Stripe!$H10,'Payments made'!$I$16:$I$97,"="&amp;$D$1,'Payments made'!$C$16:$C$97,"="&amp;$C$5)</f>
        <v>0</v>
      </c>
      <c r="K10" s="68">
        <f>SUMIFS('Payments made'!$F$16:$F$97,'Payments made'!$H$16:$H$97,Stripe!$H10,'Payments made'!$I$16:$I$97,"&gt;"&amp;$D$1,'Payments made'!$C$16:$C$97,"="&amp;$C$5)</f>
        <v>0</v>
      </c>
    </row>
    <row r="11" spans="1:14" ht="15" customHeight="1" x14ac:dyDescent="0.35">
      <c r="B11" s="9" t="str">
        <f>Lists!F3</f>
        <v>Awards</v>
      </c>
      <c r="C11" s="33">
        <f>SUMIFS('Income received'!$F$13:$F$60,'Income received'!$H$13:$H$60,Stripe!$B11,'Income received'!$I$13:$I$60,"&lt;"&amp;$D$1,'Income received'!$C$13:$C$60,"="&amp;$C$5)</f>
        <v>0</v>
      </c>
      <c r="D11" s="21">
        <f>SUMIFS('Income received'!$F$13:$F$60,'Income received'!$H$13:$H$60,Stripe!$B11,'Income received'!$I$13:$I$60,"="&amp;$D$1,'Income received'!$C$13:$C$60,"="&amp;$C$5)</f>
        <v>0</v>
      </c>
      <c r="E11" s="66">
        <f>SUMIFS('Income received'!$F$13:$F$60,'Income received'!$H$13:$H$60,Stripe!$B11,'Income received'!$I$13:$I$60,"&gt;"&amp;$D$1,'Income received'!$C$13:$C$60,"="&amp;$C$5)</f>
        <v>0</v>
      </c>
      <c r="F11" s="127"/>
      <c r="H11" s="37" t="str">
        <f>Lists!D3</f>
        <v>Audit and accountancy</v>
      </c>
      <c r="I11" s="33">
        <f>SUMIFS('Payments made'!$F$16:$F$97,'Payments made'!$H$16:$H$97,Stripe!$H11,'Payments made'!$I$16:$I$97,"&lt;"&amp;$D$1,'Payments made'!$C$16:$C$97,"="&amp;$C$5)</f>
        <v>0</v>
      </c>
      <c r="J11" s="21">
        <f>SUMIFS('Payments made'!$F$16:$F$97,'Payments made'!$H$16:$H$97,Stripe!$H11,'Payments made'!$I$16:$I$97,"="&amp;$D$1,'Payments made'!$C$16:$C$97,"="&amp;$C$5)</f>
        <v>0</v>
      </c>
      <c r="K11" s="68">
        <f>SUMIFS('Payments made'!$F$16:$F$97,'Payments made'!$H$16:$H$97,Stripe!$H11,'Payments made'!$I$16:$I$97,"&gt;"&amp;$D$1,'Payments made'!$C$16:$C$97,"="&amp;$C$5)</f>
        <v>0</v>
      </c>
    </row>
    <row r="12" spans="1:14" ht="15" customHeight="1" x14ac:dyDescent="0.35">
      <c r="B12" s="9" t="str">
        <f>Lists!F4</f>
        <v>Cash float returned</v>
      </c>
      <c r="C12" s="33">
        <f>SUMIFS('Income received'!$F$13:$F$60,'Income received'!$H$13:$H$60,Stripe!$B12,'Income received'!$I$13:$I$60,"&lt;"&amp;$D$1,'Income received'!$C$13:$C$60,"="&amp;$C$5)</f>
        <v>0</v>
      </c>
      <c r="D12" s="21">
        <f>SUMIFS('Income received'!$F$13:$F$60,'Income received'!$H$13:$H$60,Stripe!$B12,'Income received'!$I$13:$I$60,"="&amp;$D$1,'Income received'!$C$13:$C$60,"="&amp;$C$5)</f>
        <v>0</v>
      </c>
      <c r="E12" s="66">
        <f>SUMIFS('Income received'!$F$13:$F$60,'Income received'!$H$13:$H$60,Stripe!$B12,'Income received'!$I$13:$I$60,"&gt;"&amp;$D$1,'Income received'!$C$13:$C$60,"="&amp;$C$5)</f>
        <v>0</v>
      </c>
      <c r="F12" s="127"/>
      <c r="H12" s="37" t="str">
        <f>Lists!D4</f>
        <v>Awards</v>
      </c>
      <c r="I12" s="33">
        <f>SUMIFS('Payments made'!$F$16:$F$97,'Payments made'!$H$16:$H$97,Stripe!$H12,'Payments made'!$I$16:$I$97,"&lt;"&amp;$D$1,'Payments made'!$C$16:$C$97,"="&amp;$C$5)</f>
        <v>0</v>
      </c>
      <c r="J12" s="21">
        <f>SUMIFS('Payments made'!$F$16:$F$97,'Payments made'!$H$16:$H$97,Stripe!$H12,'Payments made'!$I$16:$I$97,"="&amp;$D$1,'Payments made'!$C$16:$C$97,"="&amp;$C$5)</f>
        <v>0</v>
      </c>
      <c r="K12" s="68">
        <f>SUMIFS('Payments made'!$F$16:$F$97,'Payments made'!$H$16:$H$97,Stripe!$H12,'Payments made'!$I$16:$I$97,"&gt;"&amp;$D$1,'Payments made'!$C$16:$C$97,"="&amp;$C$5)</f>
        <v>0</v>
      </c>
    </row>
    <row r="13" spans="1:14" ht="15" customHeight="1" x14ac:dyDescent="0.35">
      <c r="B13" s="9" t="str">
        <f>Lists!F5</f>
        <v>Charitable/Fundraising</v>
      </c>
      <c r="C13" s="33">
        <f>SUMIFS('Income received'!$F$13:$F$60,'Income received'!$H$13:$H$60,Stripe!$B13,'Income received'!$I$13:$I$60,"&lt;"&amp;$D$1,'Income received'!$C$13:$C$60,"="&amp;$C$5)</f>
        <v>0</v>
      </c>
      <c r="D13" s="21">
        <f>SUMIFS('Income received'!$F$13:$F$60,'Income received'!$H$13:$H$60,Stripe!$B13,'Income received'!$I$13:$I$60,"="&amp;$D$1,'Income received'!$C$13:$C$60,"="&amp;$C$5)</f>
        <v>0</v>
      </c>
      <c r="E13" s="66">
        <f>SUMIFS('Income received'!$F$13:$F$60,'Income received'!$H$13:$H$60,Stripe!$B13,'Income received'!$I$13:$I$60,"&gt;"&amp;$D$1,'Income received'!$C$13:$C$60,"="&amp;$C$5)</f>
        <v>0</v>
      </c>
      <c r="F13" s="127"/>
      <c r="H13" s="37" t="str">
        <f>Lists!D5</f>
        <v>Bank interest and charges paid</v>
      </c>
      <c r="I13" s="33">
        <f>SUMIFS('Payments made'!$F$16:$F$97,'Payments made'!$H$16:$H$97,Stripe!$H13,'Payments made'!$I$16:$I$97,"&lt;"&amp;$D$1,'Payments made'!$C$16:$C$97,"="&amp;$C$5)</f>
        <v>0</v>
      </c>
      <c r="J13" s="21">
        <f>SUMIFS('Payments made'!$F$16:$F$97,'Payments made'!$H$16:$H$97,Stripe!$H13,'Payments made'!$I$16:$I$97,"="&amp;$D$1,'Payments made'!$C$16:$C$97,"="&amp;$C$5)</f>
        <v>0</v>
      </c>
      <c r="K13" s="68">
        <f>SUMIFS('Payments made'!$F$16:$F$97,'Payments made'!$H$16:$H$97,Stripe!$H13,'Payments made'!$I$16:$I$97,"&gt;"&amp;$D$1,'Payments made'!$C$16:$C$97,"="&amp;$C$5)</f>
        <v>0</v>
      </c>
    </row>
    <row r="14" spans="1:14" ht="15" customHeight="1" x14ac:dyDescent="0.35">
      <c r="B14" s="9" t="str">
        <f>Lists!F6</f>
        <v>CPD and Educational activities</v>
      </c>
      <c r="C14" s="33">
        <f>SUMIFS('Income received'!$F$13:$F$60,'Income received'!$H$13:$H$60,Stripe!$B14,'Income received'!$I$13:$I$60,"&lt;"&amp;$D$1,'Income received'!$C$13:$C$60,"="&amp;$C$5)</f>
        <v>0</v>
      </c>
      <c r="D14" s="21">
        <f>SUMIFS('Income received'!$F$13:$F$60,'Income received'!$H$13:$H$60,Stripe!$B14,'Income received'!$I$13:$I$60,"="&amp;$D$1,'Income received'!$C$13:$C$60,"="&amp;$C$5)</f>
        <v>0</v>
      </c>
      <c r="E14" s="66">
        <f>SUMIFS('Income received'!$F$13:$F$60,'Income received'!$H$13:$H$60,Stripe!$B14,'Income received'!$I$13:$I$60,"&gt;"&amp;$D$1,'Income received'!$C$13:$C$60,"="&amp;$C$5)</f>
        <v>0</v>
      </c>
      <c r="F14" s="127"/>
      <c r="H14" s="37" t="str">
        <f>Lists!D7</f>
        <v>Charitable/Fundraising</v>
      </c>
      <c r="I14" s="33">
        <f>SUMIFS('Payments made'!$F$16:$F$97,'Payments made'!$H$16:$H$97,Stripe!$H14,'Payments made'!$I$16:$I$97,"&lt;"&amp;$D$1,'Payments made'!$C$16:$C$97,"="&amp;$C$5)</f>
        <v>0</v>
      </c>
      <c r="J14" s="21">
        <f>SUMIFS('Payments made'!$F$16:$F$97,'Payments made'!$H$16:$H$97,Stripe!$H14,'Payments made'!$I$16:$I$97,"="&amp;$D$1,'Payments made'!$C$16:$C$97,"="&amp;$C$5)</f>
        <v>0</v>
      </c>
      <c r="K14" s="68">
        <f>SUMIFS('Payments made'!$F$16:$F$97,'Payments made'!$H$16:$H$97,Stripe!$H14,'Payments made'!$I$16:$I$97,"&gt;"&amp;$D$1,'Payments made'!$C$16:$C$97,"="&amp;$C$5)</f>
        <v>0</v>
      </c>
    </row>
    <row r="15" spans="1:14" ht="15" customHeight="1" x14ac:dyDescent="0.35">
      <c r="B15" s="9" t="str">
        <f>Lists!F7</f>
        <v>Exams</v>
      </c>
      <c r="C15" s="33">
        <f>SUMIFS('Income received'!$F$13:$F$60,'Income received'!$H$13:$H$60,Stripe!$B15,'Income received'!$I$13:$I$60,"&lt;"&amp;$D$1,'Income received'!$C$13:$C$60,"="&amp;$C$5)</f>
        <v>0</v>
      </c>
      <c r="D15" s="21">
        <f>SUMIFS('Income received'!$F$13:$F$60,'Income received'!$H$13:$H$60,Stripe!$B15,'Income received'!$I$13:$I$60,"="&amp;$D$1,'Income received'!$C$13:$C$60,"="&amp;$C$5)</f>
        <v>0</v>
      </c>
      <c r="E15" s="66">
        <f>SUMIFS('Income received'!$F$13:$F$60,'Income received'!$H$13:$H$60,Stripe!$B15,'Income received'!$I$13:$I$60,"&gt;"&amp;$D$1,'Income received'!$C$13:$C$60,"="&amp;$C$5)</f>
        <v>0</v>
      </c>
      <c r="F15" s="127"/>
      <c r="H15" s="37" t="str">
        <f>Lists!D6</f>
        <v>Cash float withdrawn</v>
      </c>
      <c r="I15" s="33">
        <f>SUMIFS('Payments made'!$F$16:$F$97,'Payments made'!$H$16:$H$97,Stripe!$H15,'Payments made'!$I$16:$I$97,"&lt;"&amp;$D$1,'Payments made'!$C$16:$C$97,"="&amp;$C$5)</f>
        <v>0</v>
      </c>
      <c r="J15" s="21">
        <f>SUMIFS('Payments made'!$F$16:$F$97,'Payments made'!$H$16:$H$97,Stripe!$H15,'Payments made'!$I$16:$I$97,"="&amp;$D$1,'Payments made'!$C$16:$C$97,"="&amp;$C$5)</f>
        <v>0</v>
      </c>
      <c r="K15" s="68">
        <f>SUMIFS('Payments made'!$F$16:$F$97,'Payments made'!$H$16:$H$97,Stripe!$H15,'Payments made'!$I$16:$I$97,"&gt;"&amp;$D$1,'Payments made'!$C$16:$C$97,"="&amp;$C$5)</f>
        <v>0</v>
      </c>
    </row>
    <row r="16" spans="1:14" ht="15" customHeight="1" x14ac:dyDescent="0.35">
      <c r="B16" s="9" t="str">
        <f>Lists!F8</f>
        <v>Interest/Investment Income</v>
      </c>
      <c r="C16" s="33">
        <f>SUMIFS('Income received'!$F$13:$F$60,'Income received'!$H$13:$H$60,Stripe!$B16,'Income received'!$I$13:$I$60,"&lt;"&amp;$D$1,'Income received'!$C$13:$C$60,"="&amp;$C$5)</f>
        <v>0</v>
      </c>
      <c r="D16" s="21">
        <f>SUMIFS('Income received'!$F$13:$F$60,'Income received'!$H$13:$H$60,Stripe!$B16,'Income received'!$I$13:$I$60,"="&amp;$D$1,'Income received'!$C$13:$C$60,"="&amp;$C$5)</f>
        <v>0</v>
      </c>
      <c r="E16" s="66">
        <f>SUMIFS('Income received'!$F$13:$F$60,'Income received'!$H$13:$H$60,Stripe!$B16,'Income received'!$I$13:$I$60,"&gt;"&amp;$D$1,'Income received'!$C$13:$C$60,"="&amp;$C$5)</f>
        <v>0</v>
      </c>
      <c r="F16" s="127"/>
      <c r="H16" s="37" t="str">
        <f>Lists!D8</f>
        <v>Computer expenses</v>
      </c>
      <c r="I16" s="33">
        <f>SUMIFS('Payments made'!$F$16:$F$97,'Payments made'!$H$16:$H$97,Stripe!$H16,'Payments made'!$I$16:$I$97,"&lt;"&amp;$D$1,'Payments made'!$C$16:$C$97,"="&amp;$C$5)</f>
        <v>0</v>
      </c>
      <c r="J16" s="21">
        <f>SUMIFS('Payments made'!$F$16:$F$97,'Payments made'!$H$16:$H$97,Stripe!$H16,'Payments made'!$I$16:$I$97,"="&amp;$D$1,'Payments made'!$C$16:$C$97,"="&amp;$C$5)</f>
        <v>0</v>
      </c>
      <c r="K16" s="68">
        <f>SUMIFS('Payments made'!$F$16:$F$97,'Payments made'!$H$16:$H$97,Stripe!$H16,'Payments made'!$I$16:$I$97,"&gt;"&amp;$D$1,'Payments made'!$C$16:$C$97,"="&amp;$C$5)</f>
        <v>0</v>
      </c>
    </row>
    <row r="17" spans="2:11" ht="15" customHeight="1" x14ac:dyDescent="0.35">
      <c r="B17" s="9" t="str">
        <f>Lists!F9</f>
        <v>Ordinary Grant</v>
      </c>
      <c r="C17" s="33">
        <f>SUMIFS('Income received'!$F$13:$F$60,'Income received'!$H$13:$H$60,Stripe!$B17,'Income received'!$I$13:$I$60,"&lt;"&amp;$D$1,'Income received'!$C$13:$C$60,"="&amp;$C$5)</f>
        <v>0</v>
      </c>
      <c r="D17" s="21">
        <f>SUMIFS('Income received'!$F$13:$F$60,'Income received'!$H$13:$H$60,Stripe!$B17,'Income received'!$I$13:$I$60,"="&amp;$D$1,'Income received'!$C$13:$C$60,"="&amp;$C$5)</f>
        <v>0</v>
      </c>
      <c r="E17" s="66">
        <f>SUMIFS('Income received'!$F$13:$F$60,'Income received'!$H$13:$H$60,Stripe!$B17,'Income received'!$I$13:$I$60,"&gt;"&amp;$D$1,'Income received'!$C$13:$C$60,"="&amp;$C$5)</f>
        <v>0</v>
      </c>
      <c r="F17" s="127"/>
      <c r="H17" s="37" t="str">
        <f>Lists!D9</f>
        <v>Council and AGM Meetings</v>
      </c>
      <c r="I17" s="33">
        <f>SUMIFS('Payments made'!$F$16:$F$97,'Payments made'!$H$16:$H$97,Stripe!$H17,'Payments made'!$I$16:$I$97,"&lt;"&amp;$D$1,'Payments made'!$C$16:$C$97,"="&amp;$C$5)</f>
        <v>0</v>
      </c>
      <c r="J17" s="21">
        <f>SUMIFS('Payments made'!$F$16:$F$97,'Payments made'!$H$16:$H$97,Stripe!$H17,'Payments made'!$I$16:$I$97,"="&amp;$D$1,'Payments made'!$C$16:$C$97,"="&amp;$C$5)</f>
        <v>0</v>
      </c>
      <c r="K17" s="68">
        <f>SUMIFS('Payments made'!$F$16:$F$97,'Payments made'!$H$16:$H$97,Stripe!$H17,'Payments made'!$I$16:$I$97,"&gt;"&amp;$D$1,'Payments made'!$C$16:$C$97,"="&amp;$C$5)</f>
        <v>0</v>
      </c>
    </row>
    <row r="18" spans="2:11" ht="15" customHeight="1" x14ac:dyDescent="0.35">
      <c r="B18" s="9" t="str">
        <f>Lists!F10</f>
        <v>Other income</v>
      </c>
      <c r="C18" s="33">
        <f>SUMIFS('Income received'!$F$13:$F$60,'Income received'!$H$13:$H$60,Stripe!$B18,'Income received'!$I$13:$I$60,"&lt;"&amp;$D$1,'Income received'!$C$13:$C$60,"="&amp;$C$5)</f>
        <v>0</v>
      </c>
      <c r="D18" s="21">
        <f>SUMIFS('Income received'!$F$13:$F$60,'Income received'!$H$13:$H$60,Stripe!$B18,'Income received'!$I$13:$I$60,"="&amp;$D$1,'Income received'!$C$13:$C$60,"="&amp;$C$5)</f>
        <v>0</v>
      </c>
      <c r="E18" s="66">
        <f>SUMIFS('Income received'!$F$13:$F$60,'Income received'!$H$13:$H$60,Stripe!$B18,'Income received'!$I$13:$I$60,"&gt;"&amp;$D$1,'Income received'!$C$13:$C$60,"="&amp;$C$5)</f>
        <v>0</v>
      </c>
      <c r="F18" s="127"/>
      <c r="H18" s="37" t="str">
        <f>Lists!D10</f>
        <v>CPD and Educational activities</v>
      </c>
      <c r="I18" s="33">
        <f>SUMIFS('Payments made'!$F$16:$F$97,'Payments made'!$H$16:$H$97,Stripe!$H18,'Payments made'!$I$16:$I$97,"&lt;"&amp;$D$1,'Payments made'!$C$16:$C$97,"="&amp;$C$5)</f>
        <v>0</v>
      </c>
      <c r="J18" s="21">
        <f>SUMIFS('Payments made'!$F$16:$F$97,'Payments made'!$H$16:$H$97,Stripe!$H18,'Payments made'!$I$16:$I$97,"="&amp;$D$1,'Payments made'!$C$16:$C$97,"="&amp;$C$5)</f>
        <v>0</v>
      </c>
      <c r="K18" s="68">
        <f>SUMIFS('Payments made'!$F$16:$F$97,'Payments made'!$H$16:$H$97,Stripe!$H18,'Payments made'!$I$16:$I$97,"&gt;"&amp;$D$1,'Payments made'!$C$16:$C$97,"="&amp;$C$5)</f>
        <v>0</v>
      </c>
    </row>
    <row r="19" spans="2:11" ht="15" customHeight="1" x14ac:dyDescent="0.35">
      <c r="B19" s="9" t="str">
        <f>Lists!F11</f>
        <v xml:space="preserve">Social Events - other </v>
      </c>
      <c r="C19" s="33">
        <f>SUMIFS('Income received'!$F$13:$F$60,'Income received'!$H$13:$H$60,Stripe!$B19,'Income received'!$I$13:$I$60,"&lt;"&amp;$D$1,'Income received'!$C$13:$C$60,"="&amp;$C$5)</f>
        <v>0</v>
      </c>
      <c r="D19" s="21">
        <f>SUMIFS('Income received'!$F$13:$F$60,'Income received'!$H$13:$H$60,Stripe!$B19,'Income received'!$I$13:$I$60,"="&amp;$D$1,'Income received'!$C$13:$C$60,"="&amp;$C$5)</f>
        <v>0</v>
      </c>
      <c r="E19" s="66">
        <f>SUMIFS('Income received'!$F$13:$F$60,'Income received'!$H$13:$H$60,Stripe!$B19,'Income received'!$I$13:$I$60,"&gt;"&amp;$D$1,'Income received'!$C$13:$C$60,"="&amp;$C$5)</f>
        <v>0</v>
      </c>
      <c r="F19" s="127"/>
      <c r="H19" s="37" t="str">
        <f>Lists!D11</f>
        <v>Exams</v>
      </c>
      <c r="I19" s="33">
        <f>SUMIFS('Payments made'!$F$16:$F$97,'Payments made'!$H$16:$H$97,Stripe!$H19,'Payments made'!$I$16:$I$97,"&lt;"&amp;$D$1,'Payments made'!$C$16:$C$97,"="&amp;$C$5)</f>
        <v>0</v>
      </c>
      <c r="J19" s="21">
        <f>SUMIFS('Payments made'!$F$16:$F$97,'Payments made'!$H$16:$H$97,Stripe!$H19,'Payments made'!$I$16:$I$97,"="&amp;$D$1,'Payments made'!$C$16:$C$97,"="&amp;$C$5)</f>
        <v>0</v>
      </c>
      <c r="K19" s="68">
        <f>SUMIFS('Payments made'!$F$16:$F$97,'Payments made'!$H$16:$H$97,Stripe!$H19,'Payments made'!$I$16:$I$97,"&gt;"&amp;$D$1,'Payments made'!$C$16:$C$97,"="&amp;$C$5)</f>
        <v>0</v>
      </c>
    </row>
    <row r="20" spans="2:11" ht="15" customHeight="1" x14ac:dyDescent="0.35">
      <c r="B20" s="9" t="str">
        <f>Lists!F12</f>
        <v>Special Grant</v>
      </c>
      <c r="C20" s="33">
        <f>SUMIFS('Income received'!$F$13:$F$60,'Income received'!$H$13:$H$60,Stripe!$B20,'Income received'!$I$13:$I$60,"&lt;"&amp;$D$1,'Income received'!$C$13:$C$60,"="&amp;$C$5)</f>
        <v>0</v>
      </c>
      <c r="D20" s="21">
        <f>SUMIFS('Income received'!$F$13:$F$60,'Income received'!$H$13:$H$60,Stripe!$B20,'Income received'!$I$13:$I$60,"="&amp;$D$1,'Income received'!$C$13:$C$60,"="&amp;$C$5)</f>
        <v>0</v>
      </c>
      <c r="E20" s="66">
        <f>SUMIFS('Income received'!$F$13:$F$60,'Income received'!$H$13:$H$60,Stripe!$B20,'Income received'!$I$13:$I$60,"&gt;"&amp;$D$1,'Income received'!$C$13:$C$60,"="&amp;$C$5)</f>
        <v>0</v>
      </c>
      <c r="F20" s="127"/>
      <c r="H20" s="37" t="str">
        <f>Lists!D12</f>
        <v>Insurance</v>
      </c>
      <c r="I20" s="33">
        <f>SUMIFS('Payments made'!$F$16:$F$97,'Payments made'!$H$16:$H$97,Stripe!$H20,'Payments made'!$I$16:$I$97,"&lt;"&amp;$D$1,'Payments made'!$C$16:$C$97,"="&amp;$C$5)</f>
        <v>0</v>
      </c>
      <c r="J20" s="21">
        <f>SUMIFS('Payments made'!$F$16:$F$97,'Payments made'!$H$16:$H$97,Stripe!$H20,'Payments made'!$I$16:$I$97,"="&amp;$D$1,'Payments made'!$C$16:$C$97,"="&amp;$C$5)</f>
        <v>0</v>
      </c>
      <c r="K20" s="68">
        <f>SUMIFS('Payments made'!$F$16:$F$97,'Payments made'!$H$16:$H$97,Stripe!$H20,'Payments made'!$I$16:$I$97,"&gt;"&amp;$D$1,'Payments made'!$C$16:$C$97,"="&amp;$C$5)</f>
        <v>0</v>
      </c>
    </row>
    <row r="21" spans="2:11" ht="15" customHeight="1" x14ac:dyDescent="0.35">
      <c r="B21" s="9" t="str">
        <f>Lists!F13</f>
        <v>Sponsorship (Not Social/Charitable)</v>
      </c>
      <c r="C21" s="33">
        <f>SUMIFS('Income received'!$F$13:$F$60,'Income received'!$H$13:$H$60,Stripe!$B21,'Income received'!$I$13:$I$60,"&lt;"&amp;$D$1,'Income received'!$C$13:$C$60,"="&amp;$C$5)</f>
        <v>0</v>
      </c>
      <c r="D21" s="21">
        <f>SUMIFS('Income received'!$F$13:$F$60,'Income received'!$H$13:$H$60,Stripe!$B21,'Income received'!$I$13:$I$60,"="&amp;$D$1,'Income received'!$C$13:$C$60,"="&amp;$C$5)</f>
        <v>0</v>
      </c>
      <c r="E21" s="66">
        <f>SUMIFS('Income received'!$F$13:$F$60,'Income received'!$H$13:$H$60,Stripe!$B21,'Income received'!$I$13:$I$60,"&gt;"&amp;$D$1,'Income received'!$C$13:$C$60,"="&amp;$C$5)</f>
        <v>0</v>
      </c>
      <c r="F21" s="127"/>
      <c r="H21" s="37" t="str">
        <f>Lists!D13</f>
        <v>LI Premises costs</v>
      </c>
      <c r="I21" s="33">
        <f>SUMIFS('Payments made'!$F$16:$F$97,'Payments made'!$H$16:$H$97,Stripe!$H21,'Payments made'!$I$16:$I$97,"&lt;"&amp;$D$1,'Payments made'!$C$16:$C$97,"="&amp;$C$5)</f>
        <v>0</v>
      </c>
      <c r="J21" s="21">
        <f>SUMIFS('Payments made'!$F$16:$F$97,'Payments made'!$H$16:$H$97,Stripe!$H21,'Payments made'!$I$16:$I$97,"="&amp;$D$1,'Payments made'!$C$16:$C$97,"="&amp;$C$5)</f>
        <v>0</v>
      </c>
      <c r="K21" s="68">
        <f>SUMIFS('Payments made'!$F$16:$F$97,'Payments made'!$H$16:$H$97,Stripe!$H21,'Payments made'!$I$16:$I$97,"&gt;"&amp;$D$1,'Payments made'!$C$16:$C$97,"="&amp;$C$5)</f>
        <v>0</v>
      </c>
    </row>
    <row r="22" spans="2:11" ht="15" customHeight="1" thickBot="1" x14ac:dyDescent="0.4">
      <c r="B22" s="9" t="str">
        <f>Lists!F14</f>
        <v>Transfer from another account</v>
      </c>
      <c r="C22" s="33">
        <f>SUMIFS('Income received'!$F$13:$F$60,'Income received'!$H$13:$H$60,Stripe!$B22,'Income received'!$I$13:$I$60,"&lt;"&amp;$D$1,'Income received'!$C$13:$C$60,"="&amp;$C$5)</f>
        <v>0</v>
      </c>
      <c r="D22" s="21">
        <f>SUMIFS('Income received'!$F$13:$F$60,'Income received'!$H$13:$H$60,Stripe!$B22,'Income received'!$I$13:$I$60,"="&amp;$D$1,'Income received'!$C$13:$C$60,"="&amp;$C$5)</f>
        <v>0</v>
      </c>
      <c r="E22" s="66">
        <f>SUMIFS('Income received'!$F$13:$F$60,'Income received'!$H$13:$H$60,Stripe!$B22,'Income received'!$I$13:$I$60,"&gt;"&amp;$D$1,'Income received'!$C$13:$C$60,"="&amp;$C$5)</f>
        <v>0</v>
      </c>
      <c r="F22" s="127"/>
      <c r="H22" s="37" t="str">
        <f>Lists!D14</f>
        <v>Office supplies</v>
      </c>
      <c r="I22" s="33">
        <f>SUMIFS('Payments made'!$F$16:$F$97,'Payments made'!$H$16:$H$97,Stripe!$H22,'Payments made'!$I$16:$I$97,"&lt;"&amp;$D$1,'Payments made'!$C$16:$C$97,"="&amp;$C$5)</f>
        <v>0</v>
      </c>
      <c r="J22" s="21">
        <f>SUMIFS('Payments made'!$F$16:$F$97,'Payments made'!$H$16:$H$97,Stripe!$H22,'Payments made'!$I$16:$I$97,"="&amp;$D$1,'Payments made'!$C$16:$C$97,"="&amp;$C$5)</f>
        <v>0</v>
      </c>
      <c r="K22" s="68">
        <f>SUMIFS('Payments made'!$F$16:$F$97,'Payments made'!$H$16:$H$97,Stripe!$H22,'Payments made'!$I$16:$I$97,"&gt;"&amp;$D$1,'Payments made'!$C$16:$C$97,"="&amp;$C$5)</f>
        <v>0</v>
      </c>
    </row>
    <row r="23" spans="2:11" ht="15" customHeight="1" thickBot="1" x14ac:dyDescent="0.4">
      <c r="B23" s="16" t="s">
        <v>77</v>
      </c>
      <c r="C23" s="65">
        <f>SUM(C10:C22)</f>
        <v>0</v>
      </c>
      <c r="D23" s="22">
        <f>SUM(D10:D22)</f>
        <v>0</v>
      </c>
      <c r="E23" s="67">
        <f>SUM(E10:E22)</f>
        <v>0</v>
      </c>
      <c r="F23" s="127"/>
      <c r="H23" s="37" t="str">
        <f>Lists!D15</f>
        <v>Officer expenses</v>
      </c>
      <c r="I23" s="33">
        <f>SUMIFS('Payments made'!$F$16:$F$97,'Payments made'!$H$16:$H$97,Stripe!$H23,'Payments made'!$I$16:$I$97,"&lt;"&amp;$D$1,'Payments made'!$C$16:$C$97,"="&amp;$C$5)</f>
        <v>0</v>
      </c>
      <c r="J23" s="21">
        <f>SUMIFS('Payments made'!$F$16:$F$97,'Payments made'!$H$16:$H$97,Stripe!$H23,'Payments made'!$I$16:$I$97,"="&amp;$D$1,'Payments made'!$C$16:$C$97,"="&amp;$C$5)</f>
        <v>0</v>
      </c>
      <c r="K23" s="68">
        <f>SUMIFS('Payments made'!$F$16:$F$97,'Payments made'!$H$16:$H$97,Stripe!$H23,'Payments made'!$I$16:$I$97,"&gt;"&amp;$D$1,'Payments made'!$C$16:$C$97,"="&amp;$C$5)</f>
        <v>0</v>
      </c>
    </row>
    <row r="24" spans="2:11" ht="15" customHeight="1" x14ac:dyDescent="0.35">
      <c r="B24"/>
      <c r="C24"/>
      <c r="D24" s="39" t="s">
        <v>23</v>
      </c>
      <c r="E24" s="33">
        <f>SUM(C23:E23)</f>
        <v>0</v>
      </c>
      <c r="H24" s="37" t="str">
        <f>Lists!D16</f>
        <v>Other expenditure</v>
      </c>
      <c r="I24" s="33">
        <f>SUMIFS('Payments made'!$F$16:$F$97,'Payments made'!$H$16:$H$97,Stripe!$H24,'Payments made'!$I$16:$I$97,"&lt;"&amp;$D$1,'Payments made'!$C$16:$C$97,"="&amp;$C$5)</f>
        <v>0</v>
      </c>
      <c r="J24" s="21">
        <f>SUMIFS('Payments made'!$F$16:$F$97,'Payments made'!$H$16:$H$97,Stripe!$H24,'Payments made'!$I$16:$I$97,"="&amp;$D$1,'Payments made'!$C$16:$C$97,"="&amp;$C$5)</f>
        <v>0</v>
      </c>
      <c r="K24" s="68">
        <f>SUMIFS('Payments made'!$F$16:$F$97,'Payments made'!$H$16:$H$97,Stripe!$H24,'Payments made'!$I$16:$I$97,"&gt;"&amp;$D$1,'Payments made'!$C$16:$C$97,"="&amp;$C$5)</f>
        <v>0</v>
      </c>
    </row>
    <row r="25" spans="2:11" ht="15" customHeight="1" x14ac:dyDescent="0.35">
      <c r="H25" s="37" t="str">
        <f>Lists!D17</f>
        <v>Other professional services</v>
      </c>
      <c r="I25" s="33">
        <f>SUMIFS('Payments made'!$F$16:$F$97,'Payments made'!$H$16:$H$97,Stripe!$H25,'Payments made'!$I$16:$I$97,"&lt;"&amp;$D$1,'Payments made'!$C$16:$C$97,"="&amp;$C$5)</f>
        <v>0</v>
      </c>
      <c r="J25" s="21">
        <f>SUMIFS('Payments made'!$F$16:$F$97,'Payments made'!$H$16:$H$97,Stripe!$H25,'Payments made'!$I$16:$I$97,"="&amp;$D$1,'Payments made'!$C$16:$C$97,"="&amp;$C$5)</f>
        <v>0</v>
      </c>
      <c r="K25" s="68">
        <f>SUMIFS('Payments made'!$F$16:$F$97,'Payments made'!$H$16:$H$97,Stripe!$H25,'Payments made'!$I$16:$I$97,"&gt;"&amp;$D$1,'Payments made'!$C$16:$C$97,"="&amp;$C$5)</f>
        <v>0</v>
      </c>
    </row>
    <row r="26" spans="2:11" ht="15" customHeight="1" x14ac:dyDescent="0.35">
      <c r="H26" s="37" t="str">
        <f>Lists!D18</f>
        <v>President's expenses</v>
      </c>
      <c r="I26" s="33">
        <f>SUMIFS('Payments made'!$F$16:$F$97,'Payments made'!$H$16:$H$97,Stripe!$H26,'Payments made'!$I$16:$I$97,"&lt;"&amp;$D$1,'Payments made'!$C$16:$C$97,"="&amp;$C$5)</f>
        <v>0</v>
      </c>
      <c r="J26" s="21">
        <f>SUMIFS('Payments made'!$F$16:$F$97,'Payments made'!$H$16:$H$97,Stripe!$H26,'Payments made'!$I$16:$I$97,"="&amp;$D$1,'Payments made'!$C$16:$C$97,"="&amp;$C$5)</f>
        <v>0</v>
      </c>
      <c r="K26" s="68">
        <f>SUMIFS('Payments made'!$F$16:$F$97,'Payments made'!$H$16:$H$97,Stripe!$H26,'Payments made'!$I$16:$I$97,"&gt;"&amp;$D$1,'Payments made'!$C$16:$C$97,"="&amp;$C$5)</f>
        <v>0</v>
      </c>
    </row>
    <row r="27" spans="2:11" ht="15" customHeight="1" thickBot="1" x14ac:dyDescent="0.4">
      <c r="E27" s="62" t="str">
        <f>C5</f>
        <v>Stripe</v>
      </c>
      <c r="H27" s="37" t="str">
        <f>Lists!D19</f>
        <v>Regalia</v>
      </c>
      <c r="I27" s="33">
        <f>SUMIFS('Payments made'!$F$16:$F$97,'Payments made'!$H$16:$H$97,Stripe!$H27,'Payments made'!$I$16:$I$97,"&lt;"&amp;$D$1,'Payments made'!$C$16:$C$97,"="&amp;$C$5)</f>
        <v>0</v>
      </c>
      <c r="J27" s="21">
        <f>SUMIFS('Payments made'!$F$16:$F$97,'Payments made'!$H$16:$H$97,Stripe!$H27,'Payments made'!$I$16:$I$97,"="&amp;$D$1,'Payments made'!$C$16:$C$97,"="&amp;$C$5)</f>
        <v>0</v>
      </c>
      <c r="K27" s="68">
        <f>SUMIFS('Payments made'!$F$16:$F$97,'Payments made'!$H$16:$H$97,Stripe!$H27,'Payments made'!$I$16:$I$97,"&gt;"&amp;$D$1,'Payments made'!$C$16:$C$97,"="&amp;$C$5)</f>
        <v>0</v>
      </c>
    </row>
    <row r="28" spans="2:11" ht="15" customHeight="1" thickBot="1" x14ac:dyDescent="0.4">
      <c r="C28" s="128" t="s">
        <v>69</v>
      </c>
      <c r="E28" s="129">
        <v>0</v>
      </c>
      <c r="F28" s="19" t="s">
        <v>18</v>
      </c>
      <c r="H28" s="37" t="str">
        <f>Lists!D20</f>
        <v xml:space="preserve">Social Events - other </v>
      </c>
      <c r="I28" s="33">
        <f>SUMIFS('Payments made'!$F$16:$F$97,'Payments made'!$H$16:$H$97,Stripe!$H28,'Payments made'!$I$16:$I$97,"&lt;"&amp;$D$1,'Payments made'!$C$16:$C$97,"="&amp;$C$5)</f>
        <v>0</v>
      </c>
      <c r="J28" s="21">
        <f>SUMIFS('Payments made'!$F$16:$F$97,'Payments made'!$H$16:$H$97,Stripe!$H28,'Payments made'!$I$16:$I$97,"="&amp;$D$1,'Payments made'!$C$16:$C$97,"="&amp;$C$5)</f>
        <v>0</v>
      </c>
      <c r="K28" s="68">
        <f>SUMIFS('Payments made'!$F$16:$F$97,'Payments made'!$H$16:$H$97,Stripe!$H28,'Payments made'!$I$16:$I$97,"&gt;"&amp;$D$1,'Payments made'!$C$16:$C$97,"="&amp;$C$5)</f>
        <v>0</v>
      </c>
    </row>
    <row r="29" spans="2:11" ht="15" customHeight="1" x14ac:dyDescent="0.35">
      <c r="B29" s="29"/>
      <c r="C29" s="29" t="s">
        <v>57</v>
      </c>
      <c r="D29"/>
      <c r="E29" s="21">
        <f>SUM(C22:E22)+SUM(C12:E12)</f>
        <v>0</v>
      </c>
      <c r="F29" s="23"/>
      <c r="H29" s="37" t="str">
        <f>Lists!D21</f>
        <v>Sponsorship (Not Social/Charitable)</v>
      </c>
      <c r="I29" s="33">
        <f>SUMIFS('Payments made'!$F$16:$F$97,'Payments made'!$H$16:$H$97,Stripe!$H29,'Payments made'!$I$16:$I$97,"&lt;"&amp;$D$1,'Payments made'!$C$16:$C$97,"="&amp;$C$5)</f>
        <v>0</v>
      </c>
      <c r="J29" s="21">
        <f>SUMIFS('Payments made'!$F$16:$F$97,'Payments made'!$H$16:$H$97,Stripe!$H29,'Payments made'!$I$16:$I$97,"="&amp;$D$1,'Payments made'!$C$16:$C$97,"="&amp;$C$5)</f>
        <v>0</v>
      </c>
      <c r="K29" s="68">
        <f>SUMIFS('Payments made'!$F$16:$F$97,'Payments made'!$H$16:$H$97,Stripe!$H29,'Payments made'!$I$16:$I$97,"&gt;"&amp;$D$1,'Payments made'!$C$16:$C$97,"="&amp;$C$5)</f>
        <v>0</v>
      </c>
    </row>
    <row r="30" spans="2:11" ht="15" customHeight="1" x14ac:dyDescent="0.35">
      <c r="B30" s="29"/>
      <c r="C30" s="29" t="s">
        <v>58</v>
      </c>
      <c r="D30"/>
      <c r="E30" s="21">
        <f>-SUM(I31:K31)-SUM(I15:K15)</f>
        <v>0</v>
      </c>
      <c r="F30" s="23"/>
      <c r="H30" s="37" t="str">
        <f>Lists!D22</f>
        <v>Staff costs</v>
      </c>
      <c r="I30" s="33">
        <f>SUMIFS('Payments made'!$F$16:$F$97,'Payments made'!$H$16:$H$97,Stripe!$H30,'Payments made'!$I$16:$I$97,"&lt;"&amp;$D$1,'Payments made'!$C$16:$C$97,"="&amp;$C$5)</f>
        <v>0</v>
      </c>
      <c r="J30" s="21">
        <f>SUMIFS('Payments made'!$F$16:$F$97,'Payments made'!$H$16:$H$97,Stripe!$H30,'Payments made'!$I$16:$I$97,"="&amp;$D$1,'Payments made'!$C$16:$C$97,"="&amp;$C$5)</f>
        <v>0</v>
      </c>
      <c r="K30" s="68">
        <f>SUMIFS('Payments made'!$F$16:$F$97,'Payments made'!$H$16:$H$97,Stripe!$H30,'Payments made'!$I$16:$I$97,"&gt;"&amp;$D$1,'Payments made'!$C$16:$C$97,"="&amp;$C$5)</f>
        <v>0</v>
      </c>
    </row>
    <row r="31" spans="2:11" ht="15" customHeight="1" x14ac:dyDescent="0.35">
      <c r="B31" s="29"/>
      <c r="C31" s="29" t="s">
        <v>75</v>
      </c>
      <c r="D31"/>
      <c r="E31" s="21">
        <f>(C23-C12-C22)-(I33-I15-I31)</f>
        <v>0</v>
      </c>
      <c r="F31" s="23"/>
      <c r="H31" s="37" t="str">
        <f>Lists!D23</f>
        <v>Transfer to another account</v>
      </c>
      <c r="I31" s="33">
        <f>SUMIFS('Payments made'!$F$16:$F$97,'Payments made'!$H$16:$H$97,Stripe!$H31,'Payments made'!$I$16:$I$97,"&lt;"&amp;$D$1,'Payments made'!$C$16:$C$97,"="&amp;$C$5)</f>
        <v>0</v>
      </c>
      <c r="J31" s="21">
        <f>SUMIFS('Payments made'!$F$16:$F$97,'Payments made'!$H$16:$H$97,Stripe!$H31,'Payments made'!$I$16:$I$97,"="&amp;$D$1,'Payments made'!$C$16:$C$97,"="&amp;$C$5)</f>
        <v>0</v>
      </c>
      <c r="K31" s="68">
        <f>SUMIFS('Payments made'!$F$16:$F$97,'Payments made'!$H$16:$H$97,Stripe!$H31,'Payments made'!$I$16:$I$97,"&gt;"&amp;$D$1,'Payments made'!$C$16:$C$97,"="&amp;$C$5)</f>
        <v>0</v>
      </c>
    </row>
    <row r="32" spans="2:11" ht="15" customHeight="1" thickBot="1" x14ac:dyDescent="0.4">
      <c r="B32" s="29"/>
      <c r="C32" s="29" t="s">
        <v>76</v>
      </c>
      <c r="D32"/>
      <c r="E32" s="21">
        <f>(E23-E22-E12)-(K33-K31-K15)</f>
        <v>0</v>
      </c>
      <c r="F32" s="23"/>
      <c r="H32" s="37" t="str">
        <f>Lists!D24</f>
        <v>Website costs</v>
      </c>
      <c r="I32" s="33">
        <f>SUMIFS('Payments made'!$F$16:$F$97,'Payments made'!$H$16:$H$97,Stripe!$H32,'Payments made'!$I$16:$I$97,"&lt;"&amp;$D$1,'Payments made'!$C$16:$C$97,"="&amp;$C$5)</f>
        <v>0</v>
      </c>
      <c r="J32" s="21">
        <f>SUMIFS('Payments made'!$F$16:$F$97,'Payments made'!$H$16:$H$97,Stripe!$H32,'Payments made'!$I$16:$I$97,"="&amp;$D$1,'Payments made'!$C$16:$C$97,"="&amp;$C$5)</f>
        <v>0</v>
      </c>
      <c r="K32" s="68">
        <f>SUMIFS('Payments made'!$F$16:$F$97,'Payments made'!$H$16:$H$97,Stripe!$H32,'Payments made'!$I$16:$I$97,"&gt;"&amp;$D$1,'Payments made'!$C$16:$C$97,"="&amp;$C$5)</f>
        <v>0</v>
      </c>
    </row>
    <row r="33" spans="2:11" ht="15" customHeight="1" thickBot="1" x14ac:dyDescent="0.4">
      <c r="B33" s="29"/>
      <c r="C33" s="29" t="s">
        <v>59</v>
      </c>
      <c r="D33"/>
      <c r="E33" s="21">
        <f>D23-D12-D22-J33+J31+J15</f>
        <v>0</v>
      </c>
      <c r="F33" s="23"/>
      <c r="H33" s="17" t="s">
        <v>77</v>
      </c>
      <c r="I33" s="65">
        <f>SUM(I10:I32)</f>
        <v>0</v>
      </c>
      <c r="J33" s="22">
        <f>SUM(J10:J32)</f>
        <v>0</v>
      </c>
      <c r="K33" s="67">
        <f>SUM(K10:K32)</f>
        <v>0</v>
      </c>
    </row>
    <row r="34" spans="2:11" ht="15" customHeight="1" x14ac:dyDescent="0.35">
      <c r="B34" s="29"/>
      <c r="C34" s="29" t="s">
        <v>67</v>
      </c>
      <c r="D34"/>
      <c r="E34" s="21">
        <f>-SUMIFS('Income received'!$F$13:$F$60,'Income received'!$J$13:$J$60,"N",'Income received'!$C$13:$C$60,"="&amp;$C$5)</f>
        <v>0</v>
      </c>
      <c r="F34" s="23"/>
      <c r="H34"/>
      <c r="I34"/>
      <c r="J34" s="39" t="s">
        <v>23</v>
      </c>
      <c r="K34" s="33">
        <f>SUM(I33:K33)</f>
        <v>0</v>
      </c>
    </row>
    <row r="35" spans="2:11" ht="15" customHeight="1" x14ac:dyDescent="0.35">
      <c r="B35" s="29"/>
      <c r="C35" s="29" t="s">
        <v>68</v>
      </c>
      <c r="D35"/>
      <c r="E35" s="21">
        <f>SUMIFS('Payments made'!$F$16:$F$97,'Payments made'!$J$16:$J$97,"N",'Payments made'!$C$16:$C$97,"="&amp;$C$5)</f>
        <v>0</v>
      </c>
      <c r="F35" s="23"/>
      <c r="G35" s="130"/>
    </row>
    <row r="36" spans="2:11" ht="15" customHeight="1" x14ac:dyDescent="0.35">
      <c r="B36" s="29"/>
      <c r="C36" s="40" t="s">
        <v>71</v>
      </c>
      <c r="D36"/>
      <c r="E36" s="60">
        <f>SUM(E28:E35)</f>
        <v>0</v>
      </c>
      <c r="F36" s="102" t="s">
        <v>132</v>
      </c>
      <c r="G36" s="130"/>
    </row>
    <row r="37" spans="2:11" ht="15" customHeight="1" thickBot="1" x14ac:dyDescent="0.4">
      <c r="B37" s="128"/>
      <c r="C37" s="128"/>
      <c r="E37" s="126"/>
      <c r="F37" s="61"/>
      <c r="G37" s="130"/>
    </row>
    <row r="38" spans="2:11" ht="15" customHeight="1" thickBot="1" x14ac:dyDescent="0.4">
      <c r="C38" s="128" t="s">
        <v>70</v>
      </c>
      <c r="E38" s="129">
        <v>0</v>
      </c>
      <c r="F38" s="19" t="s">
        <v>18</v>
      </c>
      <c r="G38" s="130"/>
    </row>
    <row r="39" spans="2:11" ht="15" customHeight="1" x14ac:dyDescent="0.35">
      <c r="B39" s="128"/>
      <c r="C39" s="97"/>
      <c r="E39" s="132"/>
      <c r="F39" s="132"/>
      <c r="G39" s="130"/>
    </row>
    <row r="40" spans="2:11" ht="15" customHeight="1" x14ac:dyDescent="0.35">
      <c r="B40" s="128" t="s">
        <v>61</v>
      </c>
      <c r="C40" s="128"/>
      <c r="E40" s="21">
        <f>E36-E38</f>
        <v>0</v>
      </c>
      <c r="F40" s="132" t="s">
        <v>60</v>
      </c>
      <c r="G40" s="133" t="s">
        <v>78</v>
      </c>
    </row>
    <row r="41" spans="2:11" ht="15" customHeight="1" x14ac:dyDescent="0.35">
      <c r="G41" s="130"/>
    </row>
    <row r="42" spans="2:11" ht="15" customHeight="1" x14ac:dyDescent="0.35">
      <c r="G42" s="130"/>
    </row>
    <row r="43" spans="2:11" x14ac:dyDescent="0.35">
      <c r="B43" s="102" t="s">
        <v>28</v>
      </c>
      <c r="G43" s="130"/>
    </row>
    <row r="44" spans="2:11" ht="15" customHeight="1" x14ac:dyDescent="0.35">
      <c r="B44" s="220" t="s">
        <v>148</v>
      </c>
      <c r="C44" s="221"/>
      <c r="D44" s="221"/>
      <c r="E44" s="222"/>
      <c r="G44" s="130"/>
    </row>
    <row r="45" spans="2:11" x14ac:dyDescent="0.35">
      <c r="B45" s="223"/>
      <c r="C45" s="224"/>
      <c r="D45" s="224"/>
      <c r="E45" s="225"/>
      <c r="G45" s="130"/>
    </row>
    <row r="46" spans="2:11" x14ac:dyDescent="0.35">
      <c r="B46" s="226"/>
      <c r="C46" s="226"/>
      <c r="D46" s="226"/>
      <c r="E46" s="226"/>
    </row>
    <row r="47" spans="2:11" x14ac:dyDescent="0.35">
      <c r="B47" s="226"/>
      <c r="C47" s="226"/>
      <c r="D47" s="226"/>
      <c r="E47" s="226"/>
    </row>
    <row r="48" spans="2:11" x14ac:dyDescent="0.35">
      <c r="B48" s="226"/>
      <c r="C48" s="226"/>
      <c r="D48" s="226"/>
      <c r="E48" s="226"/>
    </row>
    <row r="49" spans="2:5" x14ac:dyDescent="0.35">
      <c r="B49" s="226"/>
      <c r="C49" s="226"/>
      <c r="D49" s="226"/>
      <c r="E49" s="226"/>
    </row>
    <row r="50" spans="2:5" x14ac:dyDescent="0.35">
      <c r="B50" s="226"/>
      <c r="C50" s="226"/>
      <c r="D50" s="226"/>
      <c r="E50" s="226"/>
    </row>
    <row r="51" spans="2:5" x14ac:dyDescent="0.35">
      <c r="B51" s="226"/>
      <c r="C51" s="226"/>
      <c r="D51" s="226"/>
      <c r="E51" s="226"/>
    </row>
    <row r="52" spans="2:5" x14ac:dyDescent="0.35">
      <c r="B52" s="226"/>
      <c r="C52" s="226"/>
      <c r="D52" s="226"/>
      <c r="E52" s="226"/>
    </row>
    <row r="53" spans="2:5" x14ac:dyDescent="0.35">
      <c r="B53" s="226"/>
      <c r="C53" s="226"/>
      <c r="D53" s="226"/>
      <c r="E53" s="226"/>
    </row>
    <row r="54" spans="2:5" x14ac:dyDescent="0.35">
      <c r="B54" s="226"/>
      <c r="C54" s="226"/>
      <c r="D54" s="226"/>
      <c r="E54" s="226"/>
    </row>
    <row r="55" spans="2:5" x14ac:dyDescent="0.35">
      <c r="B55" s="226"/>
      <c r="C55" s="226"/>
      <c r="D55" s="226"/>
      <c r="E55" s="226"/>
    </row>
    <row r="56" spans="2:5" x14ac:dyDescent="0.35">
      <c r="B56" s="226"/>
      <c r="C56" s="226"/>
      <c r="D56" s="226"/>
      <c r="E56" s="226"/>
    </row>
    <row r="57" spans="2:5" x14ac:dyDescent="0.35">
      <c r="B57" s="226"/>
      <c r="C57" s="226"/>
      <c r="D57" s="226"/>
      <c r="E57" s="226"/>
    </row>
    <row r="58" spans="2:5" x14ac:dyDescent="0.35">
      <c r="B58" s="226"/>
      <c r="C58" s="226"/>
      <c r="D58" s="226"/>
      <c r="E58" s="226"/>
    </row>
    <row r="59" spans="2:5" x14ac:dyDescent="0.35">
      <c r="B59" s="226"/>
      <c r="C59" s="226"/>
      <c r="D59" s="226"/>
      <c r="E59" s="226"/>
    </row>
    <row r="60" spans="2:5" x14ac:dyDescent="0.35">
      <c r="B60" s="226"/>
      <c r="C60" s="226"/>
      <c r="D60" s="226"/>
      <c r="E60" s="226"/>
    </row>
    <row r="61" spans="2:5" x14ac:dyDescent="0.35">
      <c r="B61" s="226"/>
      <c r="C61" s="226"/>
      <c r="D61" s="226"/>
      <c r="E61" s="226"/>
    </row>
    <row r="62" spans="2:5" x14ac:dyDescent="0.35">
      <c r="B62" s="226"/>
      <c r="C62" s="226"/>
      <c r="D62" s="226"/>
      <c r="E62" s="226"/>
    </row>
  </sheetData>
  <sheetProtection algorithmName="SHA-512" hashValue="KlA/B1hgn1gSzGsxTqzuZQiQBeZuNMP9k1j5qTTSIXf+KKq0QM1ge+he5lM1m2hA2FkyKZLwhtgRYVy1KFrG3g==" saltValue="k3V3w/dwnmoWMaP7hSXQEg==" spinCount="100000" sheet="1" selectLockedCells="1"/>
  <mergeCells count="2">
    <mergeCell ref="B44:E45"/>
    <mergeCell ref="B46:E62"/>
  </mergeCells>
  <conditionalFormatting sqref="E40">
    <cfRule type="expression" dxfId="0" priority="1">
      <formula>$E$40&lt;&gt;0</formula>
    </cfRule>
  </conditionalFormatting>
  <dataValidations count="2">
    <dataValidation allowBlank="1" showInputMessage="1" showErrorMessage="1" prompt="Enter the Bank balance brought forward at the close of the previous year._x000a_" sqref="F28 F37" xr:uid="{00000000-0002-0000-0700-000000000000}"/>
    <dataValidation allowBlank="1" showInputMessage="1" showErrorMessage="1" prompt="Enter the Bank balance carried forward at the close of the current year._x000a_" sqref="F38" xr:uid="{00000000-0002-0000-0700-000001000000}"/>
  </dataValidations>
  <pageMargins left="0.25" right="0.25" top="0.75" bottom="0.75" header="0.3" footer="0.3"/>
  <pageSetup paperSize="9" scale="8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2000000}">
          <x14:formula1>
            <xm:f>'Bank Accounts'!$E$11:$E$15</xm:f>
          </x14:formula1>
          <xm:sqref>C5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B1:K24"/>
  <sheetViews>
    <sheetView workbookViewId="0">
      <selection activeCell="J29" sqref="J29"/>
    </sheetView>
  </sheetViews>
  <sheetFormatPr defaultRowHeight="14.5" x14ac:dyDescent="0.35"/>
  <cols>
    <col min="2" max="2" width="15.7265625" customWidth="1"/>
    <col min="3" max="3" width="2.1796875" customWidth="1"/>
    <col min="4" max="4" width="28.453125" bestFit="1" customWidth="1"/>
    <col min="5" max="5" width="1.81640625" customWidth="1"/>
    <col min="6" max="6" width="26.7265625" customWidth="1"/>
    <col min="7" max="7" width="2.1796875" customWidth="1"/>
    <col min="9" max="9" width="11" customWidth="1"/>
    <col min="11" max="11" width="11" customWidth="1"/>
  </cols>
  <sheetData>
    <row r="1" spans="2:11" x14ac:dyDescent="0.35">
      <c r="B1" s="1" t="s">
        <v>115</v>
      </c>
      <c r="D1" t="s">
        <v>116</v>
      </c>
      <c r="F1" t="s">
        <v>79</v>
      </c>
      <c r="H1" t="s">
        <v>64</v>
      </c>
      <c r="I1" t="s">
        <v>160</v>
      </c>
      <c r="K1" t="s">
        <v>164</v>
      </c>
    </row>
    <row r="2" spans="2:11" x14ac:dyDescent="0.35">
      <c r="B2" t="s">
        <v>10</v>
      </c>
      <c r="D2" t="s">
        <v>91</v>
      </c>
      <c r="F2" t="s">
        <v>91</v>
      </c>
      <c r="H2" t="s">
        <v>65</v>
      </c>
      <c r="I2" t="str">
        <f>IF(J13="Y","n/a",IF(J13="N","Debtor",""))</f>
        <v/>
      </c>
      <c r="K2" t="str">
        <f>IF(J14="Y","n/a",IF(J14="N","Creditor",""))</f>
        <v/>
      </c>
    </row>
    <row r="3" spans="2:11" x14ac:dyDescent="0.35">
      <c r="B3" t="s">
        <v>8</v>
      </c>
      <c r="D3" t="s">
        <v>105</v>
      </c>
      <c r="F3" t="s">
        <v>16</v>
      </c>
    </row>
    <row r="4" spans="2:11" x14ac:dyDescent="0.35">
      <c r="B4" t="s">
        <v>9</v>
      </c>
      <c r="D4" t="s">
        <v>16</v>
      </c>
      <c r="F4" t="s">
        <v>49</v>
      </c>
    </row>
    <row r="5" spans="2:11" x14ac:dyDescent="0.35">
      <c r="B5" t="s">
        <v>11</v>
      </c>
      <c r="D5" t="s">
        <v>26</v>
      </c>
      <c r="F5" t="s">
        <v>106</v>
      </c>
    </row>
    <row r="6" spans="2:11" x14ac:dyDescent="0.35">
      <c r="B6" t="s">
        <v>12</v>
      </c>
      <c r="D6" t="s">
        <v>52</v>
      </c>
      <c r="F6" t="s">
        <v>86</v>
      </c>
    </row>
    <row r="7" spans="2:11" x14ac:dyDescent="0.35">
      <c r="B7" t="s">
        <v>112</v>
      </c>
      <c r="D7" t="s">
        <v>106</v>
      </c>
      <c r="F7" t="s">
        <v>14</v>
      </c>
    </row>
    <row r="8" spans="2:11" x14ac:dyDescent="0.35">
      <c r="B8" t="s">
        <v>42</v>
      </c>
      <c r="D8" t="s">
        <v>104</v>
      </c>
      <c r="F8" t="s">
        <v>118</v>
      </c>
    </row>
    <row r="9" spans="2:11" x14ac:dyDescent="0.35">
      <c r="B9" t="s">
        <v>113</v>
      </c>
      <c r="D9" t="s">
        <v>88</v>
      </c>
      <c r="F9" t="s">
        <v>85</v>
      </c>
    </row>
    <row r="10" spans="2:11" x14ac:dyDescent="0.35">
      <c r="B10" t="s">
        <v>158</v>
      </c>
      <c r="D10" t="s">
        <v>86</v>
      </c>
      <c r="F10" t="s">
        <v>121</v>
      </c>
    </row>
    <row r="11" spans="2:11" x14ac:dyDescent="0.35">
      <c r="D11" t="s">
        <v>14</v>
      </c>
      <c r="F11" t="s">
        <v>119</v>
      </c>
    </row>
    <row r="12" spans="2:11" x14ac:dyDescent="0.35">
      <c r="D12" t="s">
        <v>87</v>
      </c>
      <c r="F12" t="s">
        <v>83</v>
      </c>
    </row>
    <row r="13" spans="2:11" x14ac:dyDescent="0.35">
      <c r="D13" t="s">
        <v>101</v>
      </c>
      <c r="F13" t="s">
        <v>94</v>
      </c>
    </row>
    <row r="14" spans="2:11" x14ac:dyDescent="0.35">
      <c r="D14" t="s">
        <v>43</v>
      </c>
      <c r="F14" t="s">
        <v>51</v>
      </c>
    </row>
    <row r="15" spans="2:11" x14ac:dyDescent="0.35">
      <c r="D15" t="s">
        <v>17</v>
      </c>
    </row>
    <row r="16" spans="2:11" x14ac:dyDescent="0.35">
      <c r="D16" t="s">
        <v>120</v>
      </c>
    </row>
    <row r="17" spans="4:4" x14ac:dyDescent="0.35">
      <c r="D17" t="s">
        <v>102</v>
      </c>
    </row>
    <row r="18" spans="4:4" x14ac:dyDescent="0.35">
      <c r="D18" t="s">
        <v>122</v>
      </c>
    </row>
    <row r="19" spans="4:4" x14ac:dyDescent="0.35">
      <c r="D19" t="s">
        <v>95</v>
      </c>
    </row>
    <row r="20" spans="4:4" x14ac:dyDescent="0.35">
      <c r="D20" t="s">
        <v>119</v>
      </c>
    </row>
    <row r="21" spans="4:4" x14ac:dyDescent="0.35">
      <c r="D21" t="s">
        <v>94</v>
      </c>
    </row>
    <row r="22" spans="4:4" x14ac:dyDescent="0.35">
      <c r="D22" t="s">
        <v>107</v>
      </c>
    </row>
    <row r="23" spans="4:4" x14ac:dyDescent="0.35">
      <c r="D23" t="s">
        <v>50</v>
      </c>
    </row>
    <row r="24" spans="4:4" x14ac:dyDescent="0.35">
      <c r="D24" t="s">
        <v>103</v>
      </c>
    </row>
  </sheetData>
  <sheetProtection password="CF41" sheet="1" selectLockedCells="1"/>
  <pageMargins left="0.7" right="0.7" top="0.75" bottom="0.75" header="0.3" footer="0.3"/>
  <pageSetup paperSize="9" orientation="portrait" verticalDpi="0" r:id="rId1"/>
  <tableParts count="5">
    <tablePart r:id="rId2"/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160968d9f7a45a791090ebe97187129 xmlns="7cc9deb9-84fb-4bb5-b999-369a29ea3bdb">
      <Terms xmlns="http://schemas.microsoft.com/office/infopath/2007/PartnerControls"/>
    </b160968d9f7a45a791090ebe97187129>
    <TaxCatchAll xmlns="7cc9deb9-84fb-4bb5-b999-369a29ea3bdb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663841FD9BF41934F2E829934032E" ma:contentTypeVersion="12" ma:contentTypeDescription="Create a new document." ma:contentTypeScope="" ma:versionID="1238603885d7b79be74104f658454ed1">
  <xsd:schema xmlns:xsd="http://www.w3.org/2001/XMLSchema" xmlns:xs="http://www.w3.org/2001/XMLSchema" xmlns:p="http://schemas.microsoft.com/office/2006/metadata/properties" xmlns:ns2="7cc9deb9-84fb-4bb5-b999-369a29ea3bdb" xmlns:ns3="3aeca7ad-cf93-454e-b514-c0a2324b8fa3" targetNamespace="http://schemas.microsoft.com/office/2006/metadata/properties" ma:root="true" ma:fieldsID="d112bd12e317d8d254fc728c2b2ce388" ns2:_="" ns3:_="">
    <xsd:import namespace="7cc9deb9-84fb-4bb5-b999-369a29ea3bdb"/>
    <xsd:import namespace="3aeca7ad-cf93-454e-b514-c0a2324b8fa3"/>
    <xsd:element name="properties">
      <xsd:complexType>
        <xsd:sequence>
          <xsd:element name="documentManagement">
            <xsd:complexType>
              <xsd:all>
                <xsd:element ref="ns2:b160968d9f7a45a791090ebe97187129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c9deb9-84fb-4bb5-b999-369a29ea3bdb" elementFormDefault="qualified">
    <xsd:import namespace="http://schemas.microsoft.com/office/2006/documentManagement/types"/>
    <xsd:import namespace="http://schemas.microsoft.com/office/infopath/2007/PartnerControls"/>
    <xsd:element name="b160968d9f7a45a791090ebe97187129" ma:index="8" nillable="true" ma:taxonomy="true" ma:internalName="b160968d9f7a45a791090ebe97187129" ma:taxonomyFieldName="CIITags" ma:displayName="CIITags" ma:default="" ma:fieldId="{b160968d-9f7a-45a7-9109-0ebe97187129}" ma:taxonomyMulti="true" ma:sspId="a9aa8460-13c6-4ff9-a36c-6c15c5d6936d" ma:termSetId="703ce110-5a12-40d4-86b2-a647d8c211a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140e72f-4e56-48bc-b41c-18a4178fff76}" ma:internalName="TaxCatchAll" ma:showField="CatchAllData" ma:web="7cc9deb9-84fb-4bb5-b999-369a29ea3b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140e72f-4e56-48bc-b41c-18a4178fff76}" ma:internalName="TaxCatchAllLabel" ma:readOnly="true" ma:showField="CatchAllDataLabel" ma:web="7cc9deb9-84fb-4bb5-b999-369a29ea3b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ca7ad-cf93-454e-b514-c0a2324b8f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4A0922-65A2-49BC-8D62-12CE1C2D41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932D53-C426-4A79-AB7A-B5DE9E501280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3aeca7ad-cf93-454e-b514-c0a2324b8fa3"/>
    <ds:schemaRef ds:uri="http://purl.org/dc/elements/1.1/"/>
    <ds:schemaRef ds:uri="http://schemas.microsoft.com/office/infopath/2007/PartnerControls"/>
    <ds:schemaRef ds:uri="7cc9deb9-84fb-4bb5-b999-369a29ea3bdb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4EE2F8-966C-4E4D-BB19-12C9ADE5F3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c9deb9-84fb-4bb5-b999-369a29ea3bdb"/>
    <ds:schemaRef ds:uri="3aeca7ad-cf93-454e-b514-c0a2324b8f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Instructions</vt:lpstr>
      <vt:lpstr>Bank Accounts</vt:lpstr>
      <vt:lpstr>Income received</vt:lpstr>
      <vt:lpstr>Payments made</vt:lpstr>
      <vt:lpstr>Current account summary</vt:lpstr>
      <vt:lpstr>Business Reserve Account</vt:lpstr>
      <vt:lpstr>CII Annual Return I&amp;E</vt:lpstr>
      <vt:lpstr>Stripe</vt:lpstr>
      <vt:lpstr>Lists</vt:lpstr>
      <vt:lpstr>Income_received</vt:lpstr>
      <vt:lpstr>Payment_Type</vt:lpstr>
      <vt:lpstr>Payments_made</vt:lpstr>
      <vt:lpstr>'Business Reserve Account'!Print_Area</vt:lpstr>
      <vt:lpstr>'Current account summary'!Print_Area</vt:lpstr>
      <vt:lpstr>'Income received'!Print_Area</vt:lpstr>
      <vt:lpstr>Instructions!Print_Area</vt:lpstr>
      <vt:lpstr>'Payments made'!Print_Area</vt:lpstr>
      <vt:lpstr>Stripe!Print_Area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amktsamr</dc:creator>
  <cp:lastModifiedBy>paul</cp:lastModifiedBy>
  <cp:lastPrinted>2014-12-23T12:18:19Z</cp:lastPrinted>
  <dcterms:created xsi:type="dcterms:W3CDTF">2014-11-21T11:17:44Z</dcterms:created>
  <dcterms:modified xsi:type="dcterms:W3CDTF">2023-04-02T09:58:53Z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0x010100B01663841FD9BF41934F2E829934032E</vt:lpwstr>
  </property>
  <property fmtid="{D5CDD505-2E9C-101B-9397-08002B2CF9AE}" pid="3" name="Order">
    <vt:r8>100</vt:r8>
  </property>
  <property fmtid="{D5CDD505-2E9C-101B-9397-08002B2CF9AE}" pid="4" name="CIITags">
    <vt:lpwstr/>
  </property>
</Properties>
</file>